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uö7866\Pictures\"/>
    </mc:Choice>
  </mc:AlternateContent>
  <xr:revisionPtr revIDLastSave="0" documentId="8_{E2A380DF-BEDA-47AC-9D68-04D3BE03BF65}" xr6:coauthVersionLast="47" xr6:coauthVersionMax="47" xr10:uidLastSave="{00000000-0000-0000-0000-000000000000}"/>
  <bookViews>
    <workbookView xWindow="28680" yWindow="-120" windowWidth="29040" windowHeight="15720" activeTab="2" xr2:uid="{00000000-000D-0000-FFFF-FFFF00000000}"/>
  </bookViews>
  <sheets>
    <sheet name="Sammanställning" sheetId="5" r:id="rId1"/>
    <sheet name="Nämndsramar" sheetId="4" r:id="rId2"/>
    <sheet name="PRIO" sheetId="3" r:id="rId3"/>
    <sheet name="Finansiering" sheetId="2" r:id="rId4"/>
    <sheet name="Investeringar" sheetId="1" r:id="rId5"/>
    <sheet name="Instruktioner" sheetId="6" r:id="rId6"/>
  </sheets>
  <externalReferences>
    <externalReference r:id="rId7"/>
    <externalReference r:id="rId8"/>
  </externalReferences>
  <definedNames>
    <definedName name="_xlnm._FilterDatabase" localSheetId="4" hidden="1">Investeringar!$A$2:$J$63</definedName>
    <definedName name="ADMIN_JA_NEJ">[1]FUS!$D$32</definedName>
    <definedName name="VAL">[2]PRIO!$O$2:$O$3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M14" i="4"/>
  <c r="M17" i="4" s="1"/>
  <c r="L14" i="4"/>
  <c r="L17" i="4" s="1"/>
  <c r="K14" i="4"/>
  <c r="K17" i="4" s="1"/>
  <c r="J14" i="4"/>
  <c r="J17" i="4" s="1"/>
  <c r="K47" i="3" l="1"/>
  <c r="K44" i="3"/>
  <c r="H37" i="3"/>
  <c r="H38" i="3"/>
  <c r="H39" i="3"/>
  <c r="H40" i="3"/>
  <c r="H41" i="3"/>
  <c r="H42" i="3"/>
  <c r="H43" i="3"/>
  <c r="H44" i="3"/>
  <c r="H45" i="3"/>
  <c r="J37" i="3"/>
  <c r="J38" i="3"/>
  <c r="J39" i="3"/>
  <c r="J40" i="3"/>
  <c r="J41" i="3"/>
  <c r="J42" i="3"/>
  <c r="J43" i="3"/>
  <c r="J44" i="3"/>
  <c r="J45" i="3"/>
  <c r="J46" i="3"/>
  <c r="J47" i="3"/>
  <c r="J48" i="3"/>
  <c r="J49" i="3"/>
  <c r="J50" i="3"/>
  <c r="J51" i="3"/>
  <c r="J52" i="3"/>
  <c r="J53" i="3"/>
  <c r="J54" i="3"/>
  <c r="J35" i="3"/>
  <c r="K35" i="3" s="1"/>
  <c r="F5" i="4" s="1"/>
  <c r="I29" i="1" l="1"/>
  <c r="J29" i="1" s="1"/>
  <c r="M29" i="1" s="1"/>
  <c r="I63" i="1"/>
  <c r="J63" i="1" s="1"/>
  <c r="M63" i="1" s="1"/>
  <c r="I62" i="1"/>
  <c r="I61" i="1"/>
  <c r="L61" i="1" s="1"/>
  <c r="I60" i="1"/>
  <c r="I59" i="1"/>
  <c r="L59" i="1" s="1"/>
  <c r="J59" i="1" l="1"/>
  <c r="M59" i="1" s="1"/>
  <c r="L29" i="1"/>
  <c r="L63" i="1"/>
  <c r="J62" i="1"/>
  <c r="L62" i="1"/>
  <c r="J61" i="1"/>
  <c r="L60" i="1"/>
  <c r="J60" i="1"/>
  <c r="H14" i="4"/>
  <c r="M62" i="1" l="1"/>
  <c r="M61" i="1"/>
  <c r="M60" i="1"/>
  <c r="M5" i="1"/>
  <c r="M11" i="1"/>
  <c r="M15" i="1"/>
  <c r="M16" i="1"/>
  <c r="M18" i="1"/>
  <c r="M26" i="1"/>
  <c r="M27" i="1"/>
  <c r="L5" i="1"/>
  <c r="L11" i="1"/>
  <c r="L15" i="1"/>
  <c r="L16" i="1"/>
  <c r="L18" i="1"/>
  <c r="L26" i="1"/>
  <c r="L27" i="1"/>
  <c r="J6" i="3" l="1"/>
  <c r="H11" i="3" l="1"/>
  <c r="J11" i="3" s="1"/>
  <c r="H6" i="3"/>
  <c r="H35" i="3"/>
  <c r="H36" i="3"/>
  <c r="J36" i="3" s="1"/>
  <c r="K37" i="3" s="1"/>
  <c r="H46" i="3"/>
  <c r="H47" i="3"/>
  <c r="H48" i="3"/>
  <c r="F7" i="4"/>
  <c r="H4" i="3" l="1"/>
  <c r="I32" i="1" l="1"/>
  <c r="L32" i="1" s="1"/>
  <c r="I33" i="1"/>
  <c r="L33" i="1" s="1"/>
  <c r="I34" i="1"/>
  <c r="L34" i="1" s="1"/>
  <c r="I35" i="1"/>
  <c r="L35" i="1" s="1"/>
  <c r="I36" i="1"/>
  <c r="L36" i="1" s="1"/>
  <c r="I37" i="1"/>
  <c r="L37" i="1" s="1"/>
  <c r="I38" i="1"/>
  <c r="L38" i="1" s="1"/>
  <c r="I39" i="1"/>
  <c r="L39" i="1" s="1"/>
  <c r="I40" i="1"/>
  <c r="I41" i="1"/>
  <c r="I42" i="1"/>
  <c r="I43" i="1"/>
  <c r="I44" i="1"/>
  <c r="L44" i="1" s="1"/>
  <c r="I45" i="1"/>
  <c r="L45" i="1" s="1"/>
  <c r="I46" i="1"/>
  <c r="L46" i="1" s="1"/>
  <c r="I47" i="1"/>
  <c r="L47" i="1" s="1"/>
  <c r="I48" i="1"/>
  <c r="L48" i="1" s="1"/>
  <c r="I49" i="1"/>
  <c r="L49" i="1" s="1"/>
  <c r="I50" i="1"/>
  <c r="L50" i="1" s="1"/>
  <c r="I51" i="1"/>
  <c r="I52" i="1"/>
  <c r="L52" i="1" s="1"/>
  <c r="I53" i="1"/>
  <c r="L53" i="1" s="1"/>
  <c r="I54" i="1"/>
  <c r="L54" i="1" s="1"/>
  <c r="I55" i="1"/>
  <c r="L55" i="1" s="1"/>
  <c r="I56" i="1"/>
  <c r="L56" i="1" s="1"/>
  <c r="I57" i="1"/>
  <c r="L57" i="1" s="1"/>
  <c r="J38" i="1" l="1"/>
  <c r="M38" i="1" s="1"/>
  <c r="J51" i="1"/>
  <c r="M51" i="1" s="1"/>
  <c r="L51" i="1"/>
  <c r="J50" i="1"/>
  <c r="M50" i="1" s="1"/>
  <c r="J49" i="1"/>
  <c r="M49" i="1" s="1"/>
  <c r="J43" i="1"/>
  <c r="M43" i="1" s="1"/>
  <c r="L43" i="1"/>
  <c r="J42" i="1"/>
  <c r="M42" i="1" s="1"/>
  <c r="L42" i="1"/>
  <c r="J41" i="1"/>
  <c r="M41" i="1" s="1"/>
  <c r="L41" i="1"/>
  <c r="J40" i="1"/>
  <c r="M40" i="1" s="1"/>
  <c r="L40" i="1"/>
  <c r="J37" i="1"/>
  <c r="M37" i="1" s="1"/>
  <c r="J34" i="1"/>
  <c r="M34" i="1" s="1"/>
  <c r="J32" i="1"/>
  <c r="M32" i="1" s="1"/>
  <c r="J45" i="1"/>
  <c r="M45" i="1" s="1"/>
  <c r="J33" i="1"/>
  <c r="M33" i="1" s="1"/>
  <c r="J36" i="1"/>
  <c r="M36" i="1" s="1"/>
  <c r="J35" i="1"/>
  <c r="M35" i="1" s="1"/>
  <c r="J57" i="1"/>
  <c r="M57" i="1" s="1"/>
  <c r="J55" i="1"/>
  <c r="M55" i="1" s="1"/>
  <c r="J54" i="1"/>
  <c r="M54" i="1" s="1"/>
  <c r="J53" i="1"/>
  <c r="M53" i="1" s="1"/>
  <c r="J52" i="1"/>
  <c r="M52" i="1" s="1"/>
  <c r="J48" i="1"/>
  <c r="M48" i="1" s="1"/>
  <c r="J47" i="1"/>
  <c r="M47" i="1" s="1"/>
  <c r="J46" i="1"/>
  <c r="M46" i="1" s="1"/>
  <c r="J56" i="1"/>
  <c r="M56" i="1" s="1"/>
  <c r="J44" i="1"/>
  <c r="M44" i="1" s="1"/>
  <c r="J39" i="1"/>
  <c r="M39" i="1" s="1"/>
  <c r="B14" i="4" l="1"/>
  <c r="I28" i="1" l="1"/>
  <c r="L28" i="1" s="1"/>
  <c r="I31" i="1"/>
  <c r="L31" i="1" s="1"/>
  <c r="I27" i="1"/>
  <c r="J27" i="1" l="1"/>
  <c r="J31" i="1"/>
  <c r="M31" i="1" s="1"/>
  <c r="J28" i="1"/>
  <c r="M28" i="1" s="1"/>
  <c r="I4" i="2"/>
  <c r="K54" i="3"/>
  <c r="H54" i="3"/>
  <c r="H50" i="3"/>
  <c r="K53" i="3"/>
  <c r="K52" i="3"/>
  <c r="F6" i="4" s="1"/>
  <c r="G6" i="4" s="1"/>
  <c r="I6" i="4" s="1"/>
  <c r="K51" i="3"/>
  <c r="K50" i="3"/>
  <c r="F4" i="4" s="1"/>
  <c r="G4" i="4" s="1"/>
  <c r="I4" i="4" s="1"/>
  <c r="J30" i="3"/>
  <c r="J29" i="3"/>
  <c r="J25" i="3"/>
  <c r="I12" i="1"/>
  <c r="L12" i="1" s="1"/>
  <c r="I13" i="1"/>
  <c r="L13" i="1" s="1"/>
  <c r="I14" i="1"/>
  <c r="L14" i="1" s="1"/>
  <c r="I15" i="1"/>
  <c r="I16" i="1"/>
  <c r="I17" i="1"/>
  <c r="L17" i="1" s="1"/>
  <c r="I18" i="1"/>
  <c r="I19" i="1"/>
  <c r="L19" i="1" s="1"/>
  <c r="I20" i="1"/>
  <c r="L20" i="1" s="1"/>
  <c r="I21" i="1"/>
  <c r="L21" i="1" s="1"/>
  <c r="I22" i="1"/>
  <c r="L22" i="1" s="1"/>
  <c r="I23" i="1"/>
  <c r="L23" i="1" s="1"/>
  <c r="I24" i="1"/>
  <c r="L24" i="1" s="1"/>
  <c r="D4" i="2"/>
  <c r="G16" i="4" s="1"/>
  <c r="H53" i="3"/>
  <c r="H52" i="3"/>
  <c r="H51" i="3"/>
  <c r="H49" i="3"/>
  <c r="H34" i="3"/>
  <c r="J34" i="3" s="1"/>
  <c r="K34" i="3" s="1"/>
  <c r="H33" i="3"/>
  <c r="J33" i="3" s="1"/>
  <c r="K33" i="3" s="1"/>
  <c r="F11" i="4" s="1"/>
  <c r="H32" i="3"/>
  <c r="J32" i="3" s="1"/>
  <c r="H31" i="3"/>
  <c r="J31" i="3" s="1"/>
  <c r="H30" i="3"/>
  <c r="H29" i="3"/>
  <c r="H28" i="3"/>
  <c r="J28" i="3" s="1"/>
  <c r="H27" i="3"/>
  <c r="J27" i="3" s="1"/>
  <c r="H26" i="3"/>
  <c r="J26" i="3" s="1"/>
  <c r="H25" i="3"/>
  <c r="H24" i="3"/>
  <c r="J24" i="3" s="1"/>
  <c r="H23" i="3"/>
  <c r="J23" i="3" s="1"/>
  <c r="H22" i="3"/>
  <c r="J22" i="3" s="1"/>
  <c r="H21" i="3"/>
  <c r="J21" i="3" s="1"/>
  <c r="H20" i="3"/>
  <c r="J20" i="3" s="1"/>
  <c r="H19" i="3"/>
  <c r="J19" i="3" s="1"/>
  <c r="H18" i="3"/>
  <c r="J18" i="3" s="1"/>
  <c r="H17" i="3"/>
  <c r="J17" i="3" s="1"/>
  <c r="H16" i="3"/>
  <c r="J16" i="3" s="1"/>
  <c r="H15" i="3"/>
  <c r="J15" i="3" s="1"/>
  <c r="H14" i="3"/>
  <c r="J14" i="3" s="1"/>
  <c r="H13" i="3"/>
  <c r="J13" i="3" s="1"/>
  <c r="H12" i="3"/>
  <c r="J12" i="3" s="1"/>
  <c r="H5" i="3"/>
  <c r="J5" i="3" s="1"/>
  <c r="K5" i="3" s="1"/>
  <c r="F9" i="4" s="1"/>
  <c r="H10" i="3"/>
  <c r="J10" i="3" s="1"/>
  <c r="H9" i="3"/>
  <c r="J9" i="3" s="1"/>
  <c r="H8" i="3"/>
  <c r="J8" i="3" s="1"/>
  <c r="H7" i="3"/>
  <c r="J7" i="3" s="1"/>
  <c r="K10" i="3" s="1"/>
  <c r="J4" i="3"/>
  <c r="H3" i="3"/>
  <c r="J3" i="3" s="1"/>
  <c r="H2" i="3"/>
  <c r="J2" i="3" s="1"/>
  <c r="H16" i="4"/>
  <c r="E14" i="4"/>
  <c r="E17" i="4" s="1"/>
  <c r="D14" i="4"/>
  <c r="D17" i="4" s="1"/>
  <c r="C17" i="4"/>
  <c r="B17" i="4"/>
  <c r="I26" i="1"/>
  <c r="I25" i="1"/>
  <c r="L25" i="1" s="1"/>
  <c r="I11" i="1"/>
  <c r="I10" i="1"/>
  <c r="L10" i="1" s="1"/>
  <c r="I9" i="1"/>
  <c r="L9" i="1" s="1"/>
  <c r="I8" i="1"/>
  <c r="L8" i="1" s="1"/>
  <c r="I7" i="1"/>
  <c r="L7" i="1" s="1"/>
  <c r="I6" i="1"/>
  <c r="L6" i="1" s="1"/>
  <c r="I5" i="1"/>
  <c r="I4" i="1"/>
  <c r="L4" i="1" s="1"/>
  <c r="I3" i="1"/>
  <c r="K15" i="3" l="1"/>
  <c r="F12" i="4" s="1"/>
  <c r="G12" i="4" s="1"/>
  <c r="I12" i="4" s="1"/>
  <c r="K25" i="3"/>
  <c r="F10" i="4" s="1"/>
  <c r="G10" i="4" s="1"/>
  <c r="E18" i="4"/>
  <c r="E19" i="4" s="1"/>
  <c r="K31" i="3"/>
  <c r="F13" i="4" s="1"/>
  <c r="G13" i="4" s="1"/>
  <c r="I13" i="4" s="1"/>
  <c r="F8" i="4"/>
  <c r="G11" i="4"/>
  <c r="I11" i="4" s="1"/>
  <c r="L3" i="1"/>
  <c r="L65" i="1" s="1"/>
  <c r="I65" i="1"/>
  <c r="J25" i="1"/>
  <c r="M25" i="1" s="1"/>
  <c r="G9" i="4"/>
  <c r="I9" i="4" s="1"/>
  <c r="G5" i="4"/>
  <c r="I5" i="4" s="1"/>
  <c r="J14" i="1"/>
  <c r="M14" i="1" s="1"/>
  <c r="G7" i="4"/>
  <c r="I7" i="4" s="1"/>
  <c r="J11" i="1"/>
  <c r="J23" i="1"/>
  <c r="M23" i="1" s="1"/>
  <c r="J10" i="1"/>
  <c r="M10" i="1" s="1"/>
  <c r="J12" i="1"/>
  <c r="M12" i="1" s="1"/>
  <c r="J22" i="1"/>
  <c r="M22" i="1" s="1"/>
  <c r="J20" i="1"/>
  <c r="M20" i="1" s="1"/>
  <c r="J9" i="1"/>
  <c r="M9" i="1" s="1"/>
  <c r="J19" i="1"/>
  <c r="M19" i="1" s="1"/>
  <c r="J15" i="1"/>
  <c r="J4" i="1"/>
  <c r="M4" i="1" s="1"/>
  <c r="J18" i="1"/>
  <c r="J8" i="1"/>
  <c r="M8" i="1" s="1"/>
  <c r="J5" i="1"/>
  <c r="J17" i="1"/>
  <c r="M17" i="1" s="1"/>
  <c r="J26" i="1"/>
  <c r="J24" i="1"/>
  <c r="M24" i="1" s="1"/>
  <c r="J21" i="1"/>
  <c r="M21" i="1" s="1"/>
  <c r="J3" i="1"/>
  <c r="H17" i="4"/>
  <c r="J4" i="2"/>
  <c r="G18" i="4" s="1"/>
  <c r="J16" i="1"/>
  <c r="J13" i="1"/>
  <c r="M13" i="1" s="1"/>
  <c r="J7" i="1"/>
  <c r="M7" i="1" s="1"/>
  <c r="J6" i="1"/>
  <c r="M6" i="1" s="1"/>
  <c r="E21" i="4" l="1"/>
  <c r="F14" i="4"/>
  <c r="C13" i="5" s="1"/>
  <c r="M3" i="1"/>
  <c r="M65" i="1" s="1"/>
  <c r="E7" i="5" s="1"/>
  <c r="J65" i="1"/>
  <c r="I10" i="4"/>
  <c r="G7" i="5"/>
  <c r="F13" i="5"/>
  <c r="G8" i="4"/>
  <c r="G14" i="4" s="1"/>
  <c r="G17" i="4" s="1"/>
  <c r="G19" i="4" s="1"/>
  <c r="I8" i="4" l="1"/>
  <c r="I14" i="4" s="1"/>
  <c r="G21" i="4"/>
  <c r="F7" i="5" s="1"/>
  <c r="K18" i="4"/>
  <c r="E13" i="5"/>
  <c r="D13" i="5" l="1"/>
  <c r="D7" i="5"/>
  <c r="C7" i="5"/>
</calcChain>
</file>

<file path=xl/sharedStrings.xml><?xml version="1.0" encoding="utf-8"?>
<sst xmlns="http://schemas.openxmlformats.org/spreadsheetml/2006/main" count="585" uniqueCount="221">
  <si>
    <t>Belopp</t>
  </si>
  <si>
    <t>Ändring</t>
  </si>
  <si>
    <t>Summa</t>
  </si>
  <si>
    <t>TAXA</t>
  </si>
  <si>
    <t>JA</t>
  </si>
  <si>
    <t>SKATT</t>
  </si>
  <si>
    <t>Summa investeringar</t>
  </si>
  <si>
    <t>VILHELMINA  NÄMNDSRAMAR</t>
  </si>
  <si>
    <t>Prioriteringar</t>
  </si>
  <si>
    <t>Vht behov</t>
  </si>
  <si>
    <t>Diff prel ram/behov</t>
  </si>
  <si>
    <t>Verksamhetens netto</t>
  </si>
  <si>
    <t>FINANS</t>
  </si>
  <si>
    <t>RESULTAT</t>
  </si>
  <si>
    <t>Resultatmål 1 %</t>
  </si>
  <si>
    <t>Återstår för prioriteringar</t>
  </si>
  <si>
    <t>Avskrivningar</t>
  </si>
  <si>
    <t>Investeringstutrymme</t>
  </si>
  <si>
    <t>PRIO_NÄMND</t>
  </si>
  <si>
    <t>PRIO_BESKRIVNING</t>
  </si>
  <si>
    <t>PRIO_TYP</t>
  </si>
  <si>
    <t>PRIO_STATUS</t>
  </si>
  <si>
    <t>BEHOV_BUDGETÅR</t>
  </si>
  <si>
    <t>PRIO_BUDGETÅR</t>
  </si>
  <si>
    <t>1-4 ÅRIG</t>
  </si>
  <si>
    <t>NEJ</t>
  </si>
  <si>
    <t>Skattesats</t>
  </si>
  <si>
    <t>Ny skattesats</t>
  </si>
  <si>
    <t>Extra statsbidrag</t>
  </si>
  <si>
    <t>Resultatmål</t>
  </si>
  <si>
    <t>INVESTERINGAR</t>
  </si>
  <si>
    <t>RESULTAT (MKR)</t>
  </si>
  <si>
    <t>RESULTATANDEL (%)</t>
  </si>
  <si>
    <t>TOTAL (MKR)</t>
  </si>
  <si>
    <t>INVESTERINGS-UTRYMME MKR</t>
  </si>
  <si>
    <t>PRIORITERINGAR</t>
  </si>
  <si>
    <t>VKS RESULTAT</t>
  </si>
  <si>
    <t>TOTALA PRIORITERINGAR (MKR)</t>
  </si>
  <si>
    <t>AVVIKELSE PRIORITERINGS-UTRYMME MKR</t>
  </si>
  <si>
    <t>NETTOKOSTNAD MKR</t>
  </si>
  <si>
    <t>SKATTER OCH BIDRAG MKR</t>
  </si>
  <si>
    <t>Skatteintäkter</t>
  </si>
  <si>
    <t>Gen statsbidrag</t>
  </si>
  <si>
    <t>Summa efter justering</t>
  </si>
  <si>
    <t>Justering</t>
  </si>
  <si>
    <t>Totalt inkl taxa</t>
  </si>
  <si>
    <t>Sammanställning</t>
  </si>
  <si>
    <t>Nämndsramar</t>
  </si>
  <si>
    <t>PRIO</t>
  </si>
  <si>
    <t>Finansiering</t>
  </si>
  <si>
    <t>Investeringar</t>
  </si>
  <si>
    <t>Kommentarer vid förändringar</t>
  </si>
  <si>
    <t>Små grundskoleenheter i fjällen Saxnäs/Dikanäs</t>
  </si>
  <si>
    <t>Små förskoleenheter i fjällen Saxnäs/Dikanäs</t>
  </si>
  <si>
    <t>Volgsjö ordinarie verksamhet</t>
  </si>
  <si>
    <t>Södra Lapplands Gymnasieförbund</t>
  </si>
  <si>
    <t>Revision</t>
  </si>
  <si>
    <t>Äskad Prioritering</t>
  </si>
  <si>
    <t>Budget-beredningens förslag</t>
  </si>
  <si>
    <t>Förändring</t>
  </si>
  <si>
    <t>Miljö- och byggnadsnämnd</t>
  </si>
  <si>
    <t>Valnämnd</t>
  </si>
  <si>
    <t>Överförmyndare</t>
  </si>
  <si>
    <t>Kommunfullmäktige</t>
  </si>
  <si>
    <t>Utbildning och arbetsmarknadsutskottet</t>
  </si>
  <si>
    <t>Socialutskottet</t>
  </si>
  <si>
    <t>Prel utfall 2023</t>
  </si>
  <si>
    <t>TEKNISK RAM 2024</t>
  </si>
  <si>
    <t xml:space="preserve">  BUDGET 2024</t>
  </si>
  <si>
    <t xml:space="preserve"> TEKNISK RAM 2025</t>
  </si>
  <si>
    <t>Prel Ram 2025</t>
  </si>
  <si>
    <t>Allmänna utskottet</t>
  </si>
  <si>
    <t>Marknadsföring vandrarhemmet i Kyrkstan</t>
  </si>
  <si>
    <t>1 ÅRIG</t>
  </si>
  <si>
    <t>Öppna fritidsgården stängd helg</t>
  </si>
  <si>
    <t>Upprustning gångväg runt Baksjötjärn</t>
  </si>
  <si>
    <t>Tillfälligt utökad ram pga nytt Ekonomisystem</t>
  </si>
  <si>
    <t>Miljö- och Byggnadsnämnden</t>
  </si>
  <si>
    <t>Under 2023 beslutades en permanent prio på 600 000 kr till MBN. Den finns med för 2024 men har fallit bort för 2025 och framåt. Vi behöver kunna behålla den personalstyrka vi har idag, vilket vi inte bedöms kunna göra med de ramar vi fått för 2025.</t>
  </si>
  <si>
    <t>PERMANENT</t>
  </si>
  <si>
    <t>Körkortsbidrag</t>
  </si>
  <si>
    <t>Hemtjänst tätort</t>
  </si>
  <si>
    <t xml:space="preserve">Familjehemsvård barn och unga </t>
  </si>
  <si>
    <t>HVB barn och Unga</t>
  </si>
  <si>
    <t>Institutionsvård vuxna</t>
  </si>
  <si>
    <t>Öppna insatser vuxna</t>
  </si>
  <si>
    <t>Öppna insatser barn och unga</t>
  </si>
  <si>
    <t>Familjerätt och familjerådgivning</t>
  </si>
  <si>
    <t>Utskott/Nämnd</t>
  </si>
  <si>
    <t>Övergripande satsningar</t>
  </si>
  <si>
    <t>Samisk förvaltning</t>
  </si>
  <si>
    <t>Förskola: Ordinarieverksamhet</t>
  </si>
  <si>
    <t>Förskola: barn i behov av stöd</t>
  </si>
  <si>
    <t>Saxnäs &amp; dikanäs fjällskolor: ordinarie verksamhet</t>
  </si>
  <si>
    <t>Saxnäs &amp; dikanäs fjällskolor: barn i behov av stöd</t>
  </si>
  <si>
    <t>Volgsjö skola: elevhälsa</t>
  </si>
  <si>
    <t>Volgsjö skola: ordinarie verksamhet</t>
  </si>
  <si>
    <t>Hembergsskolan: ordinarieverksamhet</t>
  </si>
  <si>
    <t>Hembergsskolan: Trygghetsteam</t>
  </si>
  <si>
    <t>Lärcentrum</t>
  </si>
  <si>
    <t>AME</t>
  </si>
  <si>
    <t xml:space="preserve">Övergripande satsningar </t>
  </si>
  <si>
    <t>Löneöversyn för att lyfta grupper som hamnat efter</t>
  </si>
  <si>
    <t>Julklapp och jullunch</t>
  </si>
  <si>
    <t>Kompetensutveckling som har släpat efter</t>
  </si>
  <si>
    <t>Övergripande</t>
  </si>
  <si>
    <t>MBN</t>
  </si>
  <si>
    <t>AU</t>
  </si>
  <si>
    <t>SU</t>
  </si>
  <si>
    <t>UAU</t>
  </si>
  <si>
    <t>Nämnd/Utskott</t>
  </si>
  <si>
    <t>Allmänna Utskottet</t>
  </si>
  <si>
    <t>Nytt ekonomisystem</t>
  </si>
  <si>
    <t>Skatt</t>
  </si>
  <si>
    <t>Summa 2025</t>
  </si>
  <si>
    <t>Skattefinansierade Investeringar 2025</t>
  </si>
  <si>
    <t>Skattefinansierade investeringar 2025</t>
  </si>
  <si>
    <t>Basbil</t>
  </si>
  <si>
    <t xml:space="preserve">Införandekostnad, migrering </t>
  </si>
  <si>
    <t>Basbil begagnad till Saxnäs alt Dikanäs då befintliga bilar närmar sig 40 år</t>
  </si>
  <si>
    <t>Andningsskydd</t>
  </si>
  <si>
    <t>Nya andningsskydd för rökdykare, arbetsmiljö, befintlig material kan ej längre servar av leverantör pga ålder</t>
  </si>
  <si>
    <t>Energieffektivisering</t>
  </si>
  <si>
    <t>Energieffektivisering Volgsjö skola</t>
  </si>
  <si>
    <t>Upprätta trygghetspunkter</t>
  </si>
  <si>
    <t>Sagagården/Saxnäs skola</t>
  </si>
  <si>
    <t>Byte av brandlarm Ridhuset</t>
  </si>
  <si>
    <t>Byte/rep hiss, avd Röd Tallbacka</t>
  </si>
  <si>
    <t>Exploateringsområde</t>
  </si>
  <si>
    <t>Utbyggnad detaljplaner</t>
  </si>
  <si>
    <t>Projekt råvatten Klimpfjäll</t>
  </si>
  <si>
    <t>Projektering koml råvatten</t>
  </si>
  <si>
    <t>Projekt råvatten Kittelfjäll</t>
  </si>
  <si>
    <t>Utbyggnad råvatten Kittelfjäll</t>
  </si>
  <si>
    <t>Gator</t>
  </si>
  <si>
    <t>Underhållplan gator</t>
  </si>
  <si>
    <t>Underhållsplan</t>
  </si>
  <si>
    <t>Underhållsplan 10 år Kyrkstan</t>
  </si>
  <si>
    <t>Hämta/lämna</t>
  </si>
  <si>
    <t>Hämta/lämna-funktion Volgsjö</t>
  </si>
  <si>
    <t>Rep busskur</t>
  </si>
  <si>
    <t>Rep/reinv busskur</t>
  </si>
  <si>
    <t>Trappstegsforsen</t>
  </si>
  <si>
    <t>Tank utedass Trappstegsforsen UTV</t>
  </si>
  <si>
    <t>Kärl förpackningar</t>
  </si>
  <si>
    <t>Fastighetsnära insamling</t>
  </si>
  <si>
    <t>Insamling textil</t>
  </si>
  <si>
    <t>Anpassningsåtgärder</t>
  </si>
  <si>
    <t>ÅVC Dikanäs</t>
  </si>
  <si>
    <t>Anpassningsåtgärder lagstiftning</t>
  </si>
  <si>
    <t>ÅVC Saxnäs</t>
  </si>
  <si>
    <t>Dalasjö ARV</t>
  </si>
  <si>
    <t>Projektering ny lösning rening</t>
  </si>
  <si>
    <t>Meselefors</t>
  </si>
  <si>
    <t>Säkerhetsåtgärder</t>
  </si>
  <si>
    <t>Åtgärder ny lagstiftning RSA</t>
  </si>
  <si>
    <t>LÅN</t>
  </si>
  <si>
    <t>Andelar FH</t>
  </si>
  <si>
    <t>30-årigt ränte- och amorteringsfritt lån till Folkets Hus. Årlig investering tom 2027. Den årliga investeringsutgiften omvandals till andelas</t>
  </si>
  <si>
    <t>Utrustning kök</t>
  </si>
  <si>
    <t>Utrustning/reinvestering Måltidsservice. Plan 2025 utbyte en gryta Åsbacka och diskmaskin förskola</t>
  </si>
  <si>
    <t>Inventarier</t>
  </si>
  <si>
    <t>Verksamhet Äldre, allmänna ytor</t>
  </si>
  <si>
    <t>Verksamhet Äldre, sängar/madrasser</t>
  </si>
  <si>
    <t>Verksamhet Äldre, fallskydd</t>
  </si>
  <si>
    <t>Verksamhet Äldre, Elrullstolar</t>
  </si>
  <si>
    <t>Verksamhet Meden, skrivbord</t>
  </si>
  <si>
    <t>Verksamhet LSS, allmänna ytor Möbler</t>
  </si>
  <si>
    <t>Hemtjänsten möbler</t>
  </si>
  <si>
    <t>Socialpsykiatrin möbler</t>
  </si>
  <si>
    <t>Hemtjänsten sängar/madrasser</t>
  </si>
  <si>
    <t>Utbildnings- och arbetsmarknadsutskottet</t>
  </si>
  <si>
    <t>Regnbågen</t>
  </si>
  <si>
    <t>Lekmiljö utomhus samt öka säkerheten</t>
  </si>
  <si>
    <t>Sagobacken</t>
  </si>
  <si>
    <t>Skogsbacken</t>
  </si>
  <si>
    <t>Myltan</t>
  </si>
  <si>
    <t>Rävlyan</t>
  </si>
  <si>
    <t>Inredning och utemiljö</t>
  </si>
  <si>
    <t>Fjällripan</t>
  </si>
  <si>
    <t>Dikanäs Fjällskola</t>
  </si>
  <si>
    <t>Saxnäs fjällskola</t>
  </si>
  <si>
    <t>Volgsjö skola</t>
  </si>
  <si>
    <t>Klassuppsättningar av höga bänkar och stolar</t>
  </si>
  <si>
    <t>Omklädningsrum Idrott</t>
  </si>
  <si>
    <t>Renovering av klassrum, korridorer och allmänna ytor</t>
  </si>
  <si>
    <t>Ergonomiska arbetsplatser</t>
  </si>
  <si>
    <t>Hembergsskolan</t>
  </si>
  <si>
    <t>Förbättring inomhusmiljö</t>
  </si>
  <si>
    <t>Nya elevskåp</t>
  </si>
  <si>
    <t>Möbler</t>
  </si>
  <si>
    <t>Upprustning tekniksal</t>
  </si>
  <si>
    <t>Fasta alkolås till tre lastbilar + en mobil lösning</t>
  </si>
  <si>
    <t>Anpassning av lokaler vid flytt AME-verksamhet</t>
  </si>
  <si>
    <t>slg</t>
  </si>
  <si>
    <t>Malgomajskolan</t>
  </si>
  <si>
    <t>Uppfräschning av inentarier (möbler, rullgardiner mm)Malgomajskolan 1</t>
  </si>
  <si>
    <t>Utrustning Fordons och transport Malgomajskolan</t>
  </si>
  <si>
    <t>Utrustningar övriga yrkesprogram</t>
  </si>
  <si>
    <t xml:space="preserve">Uppfräschning möbler M2 </t>
  </si>
  <si>
    <t>Arbetsmiljö, eronimiska skrivbord, stolar, personal</t>
  </si>
  <si>
    <t>För att uppnå 231 408 kr/elev</t>
  </si>
  <si>
    <t>Datorer</t>
  </si>
  <si>
    <t>Inköp av datorer, som måste bytas ut då Windows 10 ej går att uppdatera längre</t>
  </si>
  <si>
    <t>Demokratiberedningen</t>
  </si>
  <si>
    <t>Revisorer</t>
  </si>
  <si>
    <t>Förslag om att inte fortsätta beredningen</t>
  </si>
  <si>
    <t>Enl. presidiets förslag gällande ram</t>
  </si>
  <si>
    <t>Ridhuset</t>
  </si>
  <si>
    <t>Plan 2026</t>
  </si>
  <si>
    <t>Plan 2027</t>
  </si>
  <si>
    <t>Plan 2028</t>
  </si>
  <si>
    <t>PLAN 2026</t>
  </si>
  <si>
    <t>PLAN 2027</t>
  </si>
  <si>
    <t>PLAN 2028</t>
  </si>
  <si>
    <t>Sommartaxa</t>
  </si>
  <si>
    <t>Kostenheten</t>
  </si>
  <si>
    <t>Kommunikationsenheten</t>
  </si>
  <si>
    <t>Turistbyrån</t>
  </si>
  <si>
    <t>Generell besparing</t>
  </si>
  <si>
    <t>Folkhälsoverksamhet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</si>
</sst>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Blue]#,##0;[Color10]\-#,##0"/>
    <numFmt numFmtId="166" formatCode="0.0%"/>
    <numFmt numFmtId="167" formatCode="0.0"/>
    <numFmt numFmtId="168" formatCode="#,##0.0"/>
  </numFmts>
  <fonts count="22">
    <font>
      <sz val="11"/>
      <color theme="1"/>
      <name val="Calibri"/>
      <family val="2"/>
      <scheme val="minor"/>
    </font>
    <font>
      <sz val="11"/>
      <color theme="1"/>
      <name val="Calibri"/>
      <family val="2"/>
      <scheme val="minor"/>
    </font>
    <font>
      <b/>
      <sz val="11"/>
      <color theme="1"/>
      <name val="Calibri"/>
      <family val="2"/>
      <scheme val="minor"/>
    </font>
    <font>
      <sz val="9"/>
      <color theme="1"/>
      <name val="Daytona Condensed"/>
      <family val="2"/>
    </font>
    <font>
      <sz val="10"/>
      <name val="Arial"/>
      <family val="2"/>
    </font>
    <font>
      <sz val="11"/>
      <color theme="1"/>
      <name val="Daytona Condensed"/>
      <family val="2"/>
    </font>
    <font>
      <b/>
      <sz val="9"/>
      <color theme="1"/>
      <name val="Daytona Condensed"/>
      <family val="2"/>
    </font>
    <font>
      <b/>
      <sz val="11"/>
      <color theme="1"/>
      <name val="Daytona Condensed"/>
      <family val="2"/>
    </font>
    <font>
      <b/>
      <sz val="14"/>
      <name val="Daytona Pro Condensed"/>
      <family val="2"/>
    </font>
    <font>
      <sz val="16"/>
      <name val="Daytona Pro Condensed"/>
      <family val="2"/>
    </font>
    <font>
      <sz val="10"/>
      <color theme="1"/>
      <name val="Daytona Condensed"/>
      <family val="2"/>
    </font>
    <font>
      <i/>
      <sz val="10"/>
      <name val="Daytona Pro Condensed"/>
      <family val="2"/>
    </font>
    <font>
      <sz val="10"/>
      <name val="Daytona Pro Condensed"/>
      <family val="2"/>
    </font>
    <font>
      <b/>
      <sz val="10"/>
      <name val="Daytona Pro Condensed"/>
    </font>
    <font>
      <b/>
      <sz val="10"/>
      <name val="Daytona Pro Condensed"/>
      <family val="2"/>
    </font>
    <font>
      <b/>
      <sz val="8"/>
      <color theme="1"/>
      <name val="Daytona Pro Condensed"/>
      <family val="2"/>
    </font>
    <font>
      <sz val="9"/>
      <color theme="1"/>
      <name val="Daytona Pro Condensed"/>
      <family val="2"/>
    </font>
    <font>
      <sz val="9"/>
      <color rgb="FFFF0000"/>
      <name val="Daytona Pro Condensed"/>
      <family val="2"/>
    </font>
    <font>
      <sz val="8"/>
      <name val="Daytona Pro Condensed"/>
      <family val="2"/>
    </font>
    <font>
      <sz val="12"/>
      <name val="Daytona Pro Condensed"/>
      <family val="2"/>
    </font>
    <font>
      <b/>
      <sz val="10"/>
      <color theme="1"/>
      <name val="Daytona Condensed"/>
      <family val="2"/>
    </font>
    <font>
      <sz val="9"/>
      <color theme="1"/>
      <name val="Daytona Pro Condensed"/>
    </font>
  </fonts>
  <fills count="29">
    <fill>
      <patternFill patternType="none"/>
    </fill>
    <fill>
      <patternFill patternType="gray125"/>
    </fill>
    <fill>
      <patternFill patternType="solid">
        <fgColor theme="5" tint="0.79998168889431442"/>
        <bgColor theme="5" tint="0.79998168889431442"/>
      </patternFill>
    </fill>
    <fill>
      <patternFill patternType="solid">
        <fgColor theme="2"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theme="4"/>
      </patternFill>
    </fill>
    <fill>
      <patternFill patternType="solid">
        <fgColor theme="2"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bgColor indexed="64"/>
      </patternFill>
    </fill>
    <fill>
      <patternFill patternType="solid">
        <fgColor theme="6"/>
        <bgColor indexed="64"/>
      </patternFill>
    </fill>
    <fill>
      <patternFill patternType="solid">
        <fgColor rgb="FF00B0F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5"/>
      </left>
      <right style="thin">
        <color theme="5"/>
      </right>
      <top/>
      <bottom style="thin">
        <color theme="5"/>
      </bottom>
      <diagonal/>
    </border>
    <border>
      <left style="medium">
        <color indexed="64"/>
      </left>
      <right style="medium">
        <color indexed="64"/>
      </right>
      <top/>
      <bottom/>
      <diagonal/>
    </border>
    <border>
      <left style="thin">
        <color theme="5"/>
      </left>
      <right style="thin">
        <color theme="5"/>
      </right>
      <top style="thin">
        <color theme="5"/>
      </top>
      <bottom style="thin">
        <color theme="5"/>
      </bottom>
      <diagonal/>
    </border>
    <border>
      <left style="thin">
        <color theme="5"/>
      </left>
      <right style="thin">
        <color theme="5"/>
      </right>
      <top style="thin">
        <color theme="5"/>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hair">
        <color theme="2"/>
      </left>
      <right style="thin">
        <color indexed="64"/>
      </right>
      <top style="thin">
        <color indexed="64"/>
      </top>
      <bottom/>
      <diagonal/>
    </border>
    <border>
      <left style="thin">
        <color indexed="64"/>
      </left>
      <right style="thin">
        <color indexed="64"/>
      </right>
      <top style="hair">
        <color theme="2"/>
      </top>
      <bottom style="hair">
        <color theme="2"/>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theme="5"/>
      </right>
      <top style="medium">
        <color indexed="64"/>
      </top>
      <bottom style="medium">
        <color theme="8"/>
      </bottom>
      <diagonal/>
    </border>
    <border>
      <left style="thin">
        <color theme="5"/>
      </left>
      <right style="thin">
        <color theme="5"/>
      </right>
      <top style="medium">
        <color indexed="64"/>
      </top>
      <bottom style="medium">
        <color theme="8"/>
      </bottom>
      <diagonal/>
    </border>
    <border>
      <left style="thin">
        <color theme="5"/>
      </left>
      <right/>
      <top style="medium">
        <color indexed="64"/>
      </top>
      <bottom style="medium">
        <color theme="8"/>
      </bottom>
      <diagonal/>
    </border>
    <border>
      <left style="medium">
        <color indexed="64"/>
      </left>
      <right style="medium">
        <color indexed="64"/>
      </right>
      <top style="medium">
        <color indexed="64"/>
      </top>
      <bottom style="medium">
        <color theme="8"/>
      </bottom>
      <diagonal/>
    </border>
    <border>
      <left/>
      <right style="thin">
        <color theme="5"/>
      </right>
      <top style="medium">
        <color indexed="64"/>
      </top>
      <bottom style="medium">
        <color theme="8"/>
      </bottom>
      <diagonal/>
    </border>
    <border>
      <left style="thin">
        <color theme="5"/>
      </left>
      <right style="medium">
        <color indexed="64"/>
      </right>
      <top style="medium">
        <color indexed="64"/>
      </top>
      <bottom style="medium">
        <color theme="8"/>
      </bottom>
      <diagonal/>
    </border>
    <border>
      <left style="medium">
        <color indexed="64"/>
      </left>
      <right style="thin">
        <color theme="5"/>
      </right>
      <top style="hair">
        <color theme="7"/>
      </top>
      <bottom style="hair">
        <color theme="7"/>
      </bottom>
      <diagonal/>
    </border>
    <border>
      <left style="hair">
        <color theme="7"/>
      </left>
      <right style="hair">
        <color theme="7"/>
      </right>
      <top style="hair">
        <color theme="7"/>
      </top>
      <bottom style="hair">
        <color theme="7"/>
      </bottom>
      <diagonal/>
    </border>
    <border>
      <left style="hair">
        <color theme="7"/>
      </left>
      <right/>
      <top style="hair">
        <color theme="7"/>
      </top>
      <bottom style="hair">
        <color theme="7"/>
      </bottom>
      <diagonal/>
    </border>
    <border>
      <left style="medium">
        <color indexed="64"/>
      </left>
      <right style="medium">
        <color indexed="64"/>
      </right>
      <top style="hair">
        <color theme="7"/>
      </top>
      <bottom style="hair">
        <color theme="7"/>
      </bottom>
      <diagonal/>
    </border>
    <border>
      <left/>
      <right style="hair">
        <color theme="7"/>
      </right>
      <top style="hair">
        <color theme="7"/>
      </top>
      <bottom style="hair">
        <color theme="7"/>
      </bottom>
      <diagonal/>
    </border>
    <border>
      <left style="hair">
        <color theme="7"/>
      </left>
      <right style="medium">
        <color indexed="64"/>
      </right>
      <top style="hair">
        <color theme="7"/>
      </top>
      <bottom style="hair">
        <color theme="7"/>
      </bottom>
      <diagonal/>
    </border>
    <border>
      <left style="medium">
        <color indexed="64"/>
      </left>
      <right style="thin">
        <color theme="5"/>
      </right>
      <top style="hair">
        <color theme="7"/>
      </top>
      <bottom/>
      <diagonal/>
    </border>
    <border>
      <left style="hair">
        <color theme="7"/>
      </left>
      <right style="hair">
        <color theme="7"/>
      </right>
      <top style="hair">
        <color theme="7"/>
      </top>
      <bottom/>
      <diagonal/>
    </border>
    <border>
      <left style="hair">
        <color theme="7"/>
      </left>
      <right/>
      <top style="hair">
        <color theme="7"/>
      </top>
      <bottom/>
      <diagonal/>
    </border>
    <border>
      <left style="medium">
        <color indexed="64"/>
      </left>
      <right style="medium">
        <color indexed="64"/>
      </right>
      <top style="hair">
        <color theme="7"/>
      </top>
      <bottom/>
      <diagonal/>
    </border>
    <border>
      <left/>
      <right style="hair">
        <color theme="7"/>
      </right>
      <top style="hair">
        <color theme="7"/>
      </top>
      <bottom/>
      <diagonal/>
    </border>
    <border>
      <left style="hair">
        <color theme="7"/>
      </left>
      <right style="medium">
        <color indexed="64"/>
      </right>
      <top style="hair">
        <color theme="7"/>
      </top>
      <bottom/>
      <diagonal/>
    </border>
    <border>
      <left/>
      <right style="medium">
        <color indexed="64"/>
      </right>
      <top/>
      <bottom/>
      <diagonal/>
    </border>
    <border>
      <left style="medium">
        <color indexed="64"/>
      </left>
      <right style="thin">
        <color indexed="64"/>
      </right>
      <top/>
      <bottom style="hair">
        <color theme="2"/>
      </bottom>
      <diagonal/>
    </border>
    <border>
      <left style="hair">
        <color theme="7"/>
      </left>
      <right style="medium">
        <color indexed="64"/>
      </right>
      <top/>
      <bottom style="hair">
        <color theme="7"/>
      </bottom>
      <diagonal/>
    </border>
    <border>
      <left style="medium">
        <color indexed="64"/>
      </left>
      <right style="thin">
        <color indexed="64"/>
      </right>
      <top style="hair">
        <color theme="2"/>
      </top>
      <bottom style="medium">
        <color indexed="64"/>
      </bottom>
      <diagonal/>
    </border>
    <border>
      <left/>
      <right/>
      <top/>
      <bottom style="medium">
        <color indexed="64"/>
      </bottom>
      <diagonal/>
    </border>
    <border>
      <left style="hair">
        <color theme="7"/>
      </left>
      <right style="medium">
        <color indexed="64"/>
      </right>
      <top style="hair">
        <color theme="7"/>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theme="7"/>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4" fillId="0" borderId="0"/>
    <xf numFmtId="164" fontId="4" fillId="0" borderId="0" applyFont="0" applyFill="0" applyBorder="0" applyAlignment="0" applyProtection="0"/>
  </cellStyleXfs>
  <cellXfs count="200">
    <xf numFmtId="0" fontId="0" fillId="0" borderId="0" xfId="0"/>
    <xf numFmtId="0" fontId="0" fillId="0" borderId="1" xfId="0" applyBorder="1"/>
    <xf numFmtId="0" fontId="0" fillId="0" borderId="2" xfId="0" applyBorder="1"/>
    <xf numFmtId="0" fontId="3" fillId="0" borderId="2" xfId="0" applyFont="1" applyBorder="1"/>
    <xf numFmtId="0" fontId="3" fillId="0" borderId="3" xfId="0" applyFont="1" applyBorder="1"/>
    <xf numFmtId="0" fontId="3" fillId="0" borderId="3" xfId="0" applyFont="1" applyBorder="1" applyAlignment="1">
      <alignment wrapText="1"/>
    </xf>
    <xf numFmtId="0" fontId="3" fillId="0" borderId="4" xfId="2" applyFont="1" applyBorder="1"/>
    <xf numFmtId="0" fontId="3" fillId="0" borderId="4" xfId="0" applyFont="1" applyBorder="1"/>
    <xf numFmtId="0" fontId="3" fillId="0" borderId="4" xfId="0" applyFont="1" applyBorder="1" applyAlignment="1">
      <alignment horizontal="center"/>
    </xf>
    <xf numFmtId="0" fontId="3" fillId="0" borderId="4" xfId="0" applyFont="1" applyBorder="1" applyAlignment="1" applyProtection="1">
      <alignment horizontal="center"/>
      <protection locked="0"/>
    </xf>
    <xf numFmtId="3" fontId="3" fillId="0" borderId="4" xfId="0" applyNumberFormat="1" applyFont="1" applyBorder="1" applyAlignment="1">
      <alignment horizontal="right"/>
    </xf>
    <xf numFmtId="0" fontId="3" fillId="0" borderId="0" xfId="0" applyFont="1" applyProtection="1">
      <protection locked="0"/>
    </xf>
    <xf numFmtId="3" fontId="3" fillId="0" borderId="5" xfId="0" applyNumberFormat="1" applyFont="1" applyBorder="1"/>
    <xf numFmtId="0" fontId="3" fillId="2" borderId="6" xfId="2" applyFont="1" applyFill="1" applyBorder="1"/>
    <xf numFmtId="0" fontId="3" fillId="2" borderId="6" xfId="0" applyFont="1" applyFill="1" applyBorder="1"/>
    <xf numFmtId="0" fontId="3" fillId="2" borderId="6" xfId="0" applyFont="1" applyFill="1" applyBorder="1" applyAlignment="1">
      <alignment horizontal="center"/>
    </xf>
    <xf numFmtId="0" fontId="3" fillId="2" borderId="6" xfId="0" applyFont="1" applyFill="1" applyBorder="1" applyAlignment="1" applyProtection="1">
      <alignment horizontal="center"/>
      <protection locked="0"/>
    </xf>
    <xf numFmtId="3" fontId="3" fillId="2" borderId="6" xfId="0" applyNumberFormat="1" applyFont="1" applyFill="1" applyBorder="1" applyAlignment="1">
      <alignment horizontal="right"/>
    </xf>
    <xf numFmtId="0" fontId="5" fillId="0" borderId="0" xfId="0" applyFont="1" applyProtection="1">
      <protection locked="0"/>
    </xf>
    <xf numFmtId="0" fontId="3" fillId="0" borderId="6" xfId="2" applyFont="1" applyBorder="1"/>
    <xf numFmtId="0" fontId="3" fillId="0" borderId="6" xfId="0" applyFont="1" applyBorder="1"/>
    <xf numFmtId="0" fontId="3" fillId="0" borderId="6" xfId="0" applyFont="1" applyBorder="1" applyAlignment="1">
      <alignment horizontal="center"/>
    </xf>
    <xf numFmtId="0" fontId="3" fillId="0" borderId="6" xfId="0" applyFont="1" applyBorder="1" applyAlignment="1" applyProtection="1">
      <alignment horizontal="center"/>
      <protection locked="0"/>
    </xf>
    <xf numFmtId="3" fontId="3" fillId="0" borderId="6" xfId="0" applyNumberFormat="1" applyFont="1" applyBorder="1" applyAlignment="1">
      <alignment horizontal="right"/>
    </xf>
    <xf numFmtId="3" fontId="3" fillId="2" borderId="6" xfId="3" applyNumberFormat="1" applyFont="1" applyFill="1" applyBorder="1" applyAlignment="1">
      <alignment horizontal="right"/>
    </xf>
    <xf numFmtId="3" fontId="3" fillId="0" borderId="6" xfId="3" applyNumberFormat="1" applyFont="1" applyBorder="1" applyAlignment="1">
      <alignment horizontal="right"/>
    </xf>
    <xf numFmtId="0" fontId="3" fillId="0" borderId="7" xfId="2" applyFont="1" applyBorder="1"/>
    <xf numFmtId="0" fontId="3" fillId="0" borderId="7" xfId="0" applyFont="1" applyBorder="1" applyAlignment="1" applyProtection="1">
      <alignment horizontal="center"/>
      <protection locked="0"/>
    </xf>
    <xf numFmtId="0" fontId="2" fillId="0" borderId="2" xfId="0" applyFont="1" applyBorder="1"/>
    <xf numFmtId="0" fontId="7" fillId="0" borderId="2" xfId="0" applyFont="1" applyBorder="1"/>
    <xf numFmtId="3" fontId="6" fillId="0" borderId="3" xfId="0" applyNumberFormat="1" applyFont="1" applyBorder="1"/>
    <xf numFmtId="0" fontId="8" fillId="0" borderId="0" xfId="0" applyFont="1" applyAlignment="1">
      <alignment horizontal="left" vertical="center"/>
    </xf>
    <xf numFmtId="0" fontId="9" fillId="0" borderId="0" xfId="0" applyFont="1" applyAlignment="1">
      <alignment horizontal="center" vertical="center"/>
    </xf>
    <xf numFmtId="0" fontId="9" fillId="3" borderId="9" xfId="0" applyFont="1" applyFill="1" applyBorder="1" applyAlignment="1">
      <alignment vertical="center"/>
    </xf>
    <xf numFmtId="0" fontId="9" fillId="4"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6" borderId="11" xfId="0" applyFont="1" applyFill="1" applyBorder="1" applyAlignment="1">
      <alignment horizontal="center" vertical="center"/>
    </xf>
    <xf numFmtId="0" fontId="9" fillId="7" borderId="10" xfId="0" applyFont="1" applyFill="1" applyBorder="1" applyAlignment="1">
      <alignment horizontal="center" vertical="center"/>
    </xf>
    <xf numFmtId="0" fontId="10" fillId="8" borderId="9" xfId="0" applyFont="1" applyFill="1" applyBorder="1"/>
    <xf numFmtId="0" fontId="10" fillId="9" borderId="9" xfId="0" applyFont="1" applyFill="1" applyBorder="1"/>
    <xf numFmtId="0" fontId="0" fillId="10" borderId="10" xfId="0" applyFill="1" applyBorder="1"/>
    <xf numFmtId="0" fontId="0" fillId="11" borderId="10" xfId="0" applyFill="1" applyBorder="1"/>
    <xf numFmtId="0" fontId="11" fillId="3" borderId="12" xfId="0" applyFont="1" applyFill="1" applyBorder="1"/>
    <xf numFmtId="0" fontId="12" fillId="4" borderId="9" xfId="0" applyFont="1" applyFill="1" applyBorder="1" applyAlignment="1">
      <alignment horizontal="center" vertical="top" wrapText="1"/>
    </xf>
    <xf numFmtId="0" fontId="12" fillId="5" borderId="13"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0" fillId="8" borderId="9" xfId="0" applyFont="1" applyFill="1" applyBorder="1" applyAlignment="1">
      <alignment wrapText="1"/>
    </xf>
    <xf numFmtId="0" fontId="10" fillId="9" borderId="10" xfId="0" applyFont="1" applyFill="1" applyBorder="1" applyAlignment="1">
      <alignment wrapText="1"/>
    </xf>
    <xf numFmtId="0" fontId="10" fillId="10" borderId="9" xfId="0" applyFont="1" applyFill="1" applyBorder="1" applyAlignment="1">
      <alignment wrapText="1"/>
    </xf>
    <xf numFmtId="0" fontId="10" fillId="11" borderId="10" xfId="0" applyFont="1" applyFill="1" applyBorder="1" applyAlignment="1">
      <alignment wrapText="1"/>
    </xf>
    <xf numFmtId="0" fontId="12" fillId="0" borderId="15" xfId="0" applyFont="1" applyBorder="1"/>
    <xf numFmtId="3" fontId="12" fillId="12" borderId="10" xfId="0" applyNumberFormat="1" applyFont="1" applyFill="1" applyBorder="1" applyProtection="1">
      <protection locked="0"/>
    </xf>
    <xf numFmtId="3" fontId="12" fillId="12" borderId="10" xfId="0" applyNumberFormat="1" applyFont="1" applyFill="1" applyBorder="1"/>
    <xf numFmtId="3" fontId="10" fillId="8" borderId="10" xfId="0" applyNumberFormat="1" applyFont="1" applyFill="1" applyBorder="1"/>
    <xf numFmtId="3" fontId="12" fillId="10" borderId="10" xfId="0" applyNumberFormat="1" applyFont="1" applyFill="1" applyBorder="1"/>
    <xf numFmtId="3" fontId="10" fillId="11" borderId="10" xfId="0" applyNumberFormat="1" applyFont="1" applyFill="1" applyBorder="1"/>
    <xf numFmtId="3" fontId="12" fillId="10" borderId="10" xfId="0" applyNumberFormat="1" applyFont="1" applyFill="1" applyBorder="1" applyProtection="1">
      <protection locked="0"/>
    </xf>
    <xf numFmtId="3" fontId="12" fillId="12" borderId="16" xfId="0" applyNumberFormat="1" applyFont="1" applyFill="1" applyBorder="1"/>
    <xf numFmtId="0" fontId="13" fillId="0" borderId="9" xfId="0" applyFont="1" applyBorder="1"/>
    <xf numFmtId="3" fontId="13" fillId="13" borderId="14" xfId="0" applyNumberFormat="1" applyFont="1" applyFill="1" applyBorder="1"/>
    <xf numFmtId="0" fontId="10" fillId="13" borderId="9" xfId="0" applyFont="1" applyFill="1" applyBorder="1"/>
    <xf numFmtId="3" fontId="13" fillId="13" borderId="9" xfId="0" applyNumberFormat="1" applyFont="1" applyFill="1" applyBorder="1"/>
    <xf numFmtId="3" fontId="13" fillId="13" borderId="10" xfId="0" applyNumberFormat="1" applyFont="1" applyFill="1" applyBorder="1"/>
    <xf numFmtId="0" fontId="2" fillId="0" borderId="17" xfId="0" applyFont="1" applyBorder="1"/>
    <xf numFmtId="0" fontId="2" fillId="0" borderId="18" xfId="0" applyFont="1" applyBorder="1"/>
    <xf numFmtId="3" fontId="2" fillId="0" borderId="18" xfId="0" applyNumberFormat="1" applyFont="1" applyBorder="1"/>
    <xf numFmtId="3" fontId="2" fillId="14" borderId="19" xfId="0" applyNumberFormat="1" applyFont="1" applyFill="1" applyBorder="1"/>
    <xf numFmtId="0" fontId="10" fillId="0" borderId="18" xfId="0" applyFont="1" applyBorder="1"/>
    <xf numFmtId="0" fontId="14" fillId="0" borderId="1" xfId="0" applyFont="1" applyBorder="1"/>
    <xf numFmtId="3" fontId="2" fillId="14" borderId="3" xfId="0" applyNumberFormat="1" applyFont="1" applyFill="1" applyBorder="1"/>
    <xf numFmtId="0" fontId="10" fillId="0" borderId="2" xfId="0" applyFont="1" applyBorder="1"/>
    <xf numFmtId="0" fontId="2" fillId="0" borderId="20" xfId="0" applyFont="1" applyBorder="1"/>
    <xf numFmtId="0" fontId="2" fillId="0" borderId="0" xfId="0" applyFont="1"/>
    <xf numFmtId="3" fontId="2" fillId="14" borderId="5" xfId="0" applyNumberFormat="1" applyFont="1" applyFill="1" applyBorder="1"/>
    <xf numFmtId="0" fontId="2" fillId="0" borderId="1" xfId="0" applyFont="1" applyBorder="1"/>
    <xf numFmtId="0" fontId="15" fillId="15" borderId="21" xfId="0" applyFont="1" applyFill="1" applyBorder="1" applyAlignment="1">
      <alignment horizontal="left" vertical="center" wrapText="1"/>
    </xf>
    <xf numFmtId="0" fontId="15" fillId="15" borderId="22" xfId="0" applyFont="1" applyFill="1" applyBorder="1" applyAlignment="1">
      <alignment horizontal="left" vertical="center" wrapText="1"/>
    </xf>
    <xf numFmtId="0" fontId="15" fillId="15" borderId="23" xfId="0" applyFont="1" applyFill="1" applyBorder="1" applyAlignment="1">
      <alignment horizontal="left" vertical="center" wrapText="1"/>
    </xf>
    <xf numFmtId="0" fontId="15" fillId="15" borderId="24" xfId="0" applyFont="1" applyFill="1" applyBorder="1" applyAlignment="1">
      <alignment horizontal="left" vertical="center" wrapText="1"/>
    </xf>
    <xf numFmtId="0" fontId="15" fillId="15" borderId="25" xfId="0" applyFont="1" applyFill="1" applyBorder="1" applyAlignment="1">
      <alignment horizontal="left" vertical="center" wrapText="1"/>
    </xf>
    <xf numFmtId="0" fontId="15" fillId="15" borderId="26" xfId="0" applyFont="1" applyFill="1" applyBorder="1" applyAlignment="1">
      <alignment horizontal="left" vertical="center" wrapText="1"/>
    </xf>
    <xf numFmtId="49" fontId="16" fillId="2" borderId="27" xfId="0" applyNumberFormat="1" applyFont="1" applyFill="1" applyBorder="1" applyAlignment="1">
      <alignment horizontal="left" vertical="top" wrapText="1"/>
    </xf>
    <xf numFmtId="0" fontId="16" fillId="2" borderId="28" xfId="0" applyFont="1" applyFill="1" applyBorder="1" applyAlignment="1">
      <alignment wrapText="1"/>
    </xf>
    <xf numFmtId="0" fontId="16" fillId="2" borderId="28" xfId="0" applyFont="1" applyFill="1" applyBorder="1" applyAlignment="1">
      <alignment horizontal="center" wrapText="1"/>
    </xf>
    <xf numFmtId="165" fontId="16" fillId="16" borderId="30" xfId="0" applyNumberFormat="1" applyFont="1" applyFill="1" applyBorder="1" applyAlignment="1">
      <alignment wrapText="1"/>
    </xf>
    <xf numFmtId="165" fontId="17" fillId="17" borderId="31" xfId="0" applyNumberFormat="1" applyFont="1" applyFill="1" applyBorder="1" applyAlignment="1">
      <alignment wrapText="1"/>
    </xf>
    <xf numFmtId="165" fontId="16" fillId="16" borderId="32" xfId="0" applyNumberFormat="1" applyFont="1" applyFill="1" applyBorder="1" applyAlignment="1">
      <alignment wrapText="1"/>
    </xf>
    <xf numFmtId="49" fontId="16" fillId="0" borderId="27" xfId="0" applyNumberFormat="1" applyFont="1" applyBorder="1" applyAlignment="1">
      <alignment horizontal="left" vertical="top" wrapText="1"/>
    </xf>
    <xf numFmtId="0" fontId="16" fillId="0" borderId="28" xfId="0" applyFont="1" applyBorder="1" applyAlignment="1">
      <alignment wrapText="1"/>
    </xf>
    <xf numFmtId="0" fontId="16" fillId="0" borderId="28" xfId="0" applyFont="1" applyBorder="1" applyAlignment="1">
      <alignment horizontal="center" wrapText="1"/>
    </xf>
    <xf numFmtId="49" fontId="16" fillId="2" borderId="33" xfId="0" applyNumberFormat="1" applyFont="1" applyFill="1" applyBorder="1" applyAlignment="1">
      <alignment horizontal="left" vertical="top" wrapText="1"/>
    </xf>
    <xf numFmtId="0" fontId="16" fillId="2" borderId="34" xfId="0" applyFont="1" applyFill="1" applyBorder="1" applyAlignment="1">
      <alignment wrapText="1"/>
    </xf>
    <xf numFmtId="0" fontId="16" fillId="2" borderId="34" xfId="0" applyFont="1" applyFill="1" applyBorder="1" applyAlignment="1">
      <alignment horizontal="center" wrapText="1"/>
    </xf>
    <xf numFmtId="49" fontId="16" fillId="2" borderId="35" xfId="0" applyNumberFormat="1" applyFont="1" applyFill="1" applyBorder="1" applyAlignment="1" applyProtection="1">
      <alignment horizontal="center" wrapText="1"/>
      <protection locked="0"/>
    </xf>
    <xf numFmtId="165" fontId="16" fillId="16" borderId="36" xfId="0" applyNumberFormat="1" applyFont="1" applyFill="1" applyBorder="1" applyAlignment="1">
      <alignment wrapText="1"/>
    </xf>
    <xf numFmtId="165" fontId="17" fillId="17" borderId="37" xfId="0" applyNumberFormat="1" applyFont="1" applyFill="1" applyBorder="1" applyAlignment="1">
      <alignment wrapText="1"/>
    </xf>
    <xf numFmtId="165" fontId="16" fillId="14" borderId="34" xfId="0" applyNumberFormat="1" applyFont="1" applyFill="1" applyBorder="1" applyAlignment="1" applyProtection="1">
      <alignment wrapText="1"/>
      <protection locked="0"/>
    </xf>
    <xf numFmtId="165" fontId="16" fillId="16" borderId="38" xfId="0" applyNumberFormat="1" applyFont="1" applyFill="1" applyBorder="1" applyAlignment="1">
      <alignment wrapText="1"/>
    </xf>
    <xf numFmtId="0" fontId="12" fillId="12" borderId="40" xfId="0" applyFont="1" applyFill="1" applyBorder="1"/>
    <xf numFmtId="0" fontId="0" fillId="12" borderId="0" xfId="0" applyFill="1"/>
    <xf numFmtId="49" fontId="16" fillId="12" borderId="0" xfId="0" applyNumberFormat="1" applyFont="1" applyFill="1" applyAlignment="1" applyProtection="1">
      <alignment horizontal="center" wrapText="1"/>
      <protection locked="0"/>
    </xf>
    <xf numFmtId="0" fontId="0" fillId="13" borderId="5" xfId="0" applyFill="1" applyBorder="1"/>
    <xf numFmtId="0" fontId="0" fillId="17" borderId="0" xfId="0" applyFill="1"/>
    <xf numFmtId="0" fontId="0" fillId="14" borderId="0" xfId="0" applyFill="1" applyProtection="1">
      <protection locked="0"/>
    </xf>
    <xf numFmtId="165" fontId="16" fillId="16" borderId="41" xfId="0" applyNumberFormat="1" applyFont="1" applyFill="1" applyBorder="1" applyAlignment="1">
      <alignment wrapText="1"/>
    </xf>
    <xf numFmtId="0" fontId="12" fillId="0" borderId="42" xfId="0" applyFont="1" applyBorder="1"/>
    <xf numFmtId="0" fontId="0" fillId="0" borderId="43" xfId="0" applyBorder="1"/>
    <xf numFmtId="49" fontId="16" fillId="0" borderId="43" xfId="0" applyNumberFormat="1" applyFont="1" applyBorder="1" applyAlignment="1" applyProtection="1">
      <alignment horizontal="center" wrapText="1"/>
      <protection locked="0"/>
    </xf>
    <xf numFmtId="0" fontId="0" fillId="13" borderId="8" xfId="0" applyFill="1" applyBorder="1"/>
    <xf numFmtId="0" fontId="0" fillId="17" borderId="43" xfId="0" applyFill="1" applyBorder="1"/>
    <xf numFmtId="0" fontId="0" fillId="14" borderId="43" xfId="0" applyFill="1" applyBorder="1" applyProtection="1">
      <protection locked="0"/>
    </xf>
    <xf numFmtId="165" fontId="16" fillId="16" borderId="44" xfId="0" applyNumberFormat="1" applyFont="1" applyFill="1" applyBorder="1" applyAlignment="1">
      <alignment wrapText="1"/>
    </xf>
    <xf numFmtId="0" fontId="2" fillId="6" borderId="1" xfId="0" applyFont="1" applyFill="1" applyBorder="1"/>
    <xf numFmtId="0" fontId="2" fillId="8" borderId="3" xfId="0" applyFont="1" applyFill="1" applyBorder="1"/>
    <xf numFmtId="0" fontId="2" fillId="6" borderId="3" xfId="0" applyFont="1" applyFill="1" applyBorder="1"/>
    <xf numFmtId="0" fontId="2" fillId="18" borderId="45" xfId="0" applyFont="1" applyFill="1" applyBorder="1"/>
    <xf numFmtId="2" fontId="0" fillId="6" borderId="46" xfId="0" applyNumberFormat="1" applyFill="1" applyBorder="1"/>
    <xf numFmtId="2" fontId="0" fillId="6" borderId="8" xfId="0" applyNumberFormat="1" applyFill="1" applyBorder="1"/>
    <xf numFmtId="3" fontId="0" fillId="18" borderId="47" xfId="0" applyNumberFormat="1" applyFill="1" applyBorder="1"/>
    <xf numFmtId="167" fontId="12" fillId="0" borderId="50" xfId="0" applyNumberFormat="1" applyFont="1" applyBorder="1" applyAlignment="1">
      <alignment horizontal="center" vertical="center"/>
    </xf>
    <xf numFmtId="166" fontId="14" fillId="0" borderId="51" xfId="0" applyNumberFormat="1" applyFont="1" applyBorder="1" applyAlignment="1">
      <alignment horizontal="center" vertical="center"/>
    </xf>
    <xf numFmtId="167" fontId="12" fillId="0" borderId="51" xfId="0" applyNumberFormat="1" applyFont="1" applyBorder="1" applyAlignment="1">
      <alignment horizontal="center" vertical="center"/>
    </xf>
    <xf numFmtId="0" fontId="18" fillId="0" borderId="0" xfId="0" applyFont="1" applyAlignment="1">
      <alignment horizontal="center" vertical="top"/>
    </xf>
    <xf numFmtId="0" fontId="18" fillId="0" borderId="0" xfId="0" applyFont="1" applyAlignment="1">
      <alignment horizontal="center" vertical="top" wrapText="1"/>
    </xf>
    <xf numFmtId="0" fontId="12" fillId="0" borderId="0" xfId="0" applyFont="1"/>
    <xf numFmtId="0" fontId="19" fillId="0" borderId="0" xfId="0" applyFont="1"/>
    <xf numFmtId="168" fontId="12" fillId="0" borderId="50" xfId="0" applyNumberFormat="1" applyFont="1" applyBorder="1" applyAlignment="1">
      <alignment horizontal="center" vertical="center"/>
    </xf>
    <xf numFmtId="168" fontId="12" fillId="0" borderId="51" xfId="0" applyNumberFormat="1" applyFont="1" applyBorder="1" applyAlignment="1">
      <alignment horizontal="center" vertical="center"/>
    </xf>
    <xf numFmtId="3" fontId="13" fillId="21" borderId="50" xfId="0" applyNumberFormat="1" applyFont="1" applyFill="1" applyBorder="1" applyAlignment="1">
      <alignment horizontal="center" vertical="center"/>
    </xf>
    <xf numFmtId="3" fontId="13" fillId="21" borderId="51" xfId="1" applyNumberFormat="1" applyFont="1" applyFill="1" applyBorder="1" applyAlignment="1" applyProtection="1">
      <alignment horizontal="center" vertical="center"/>
    </xf>
    <xf numFmtId="3" fontId="0" fillId="0" borderId="0" xfId="0" applyNumberFormat="1"/>
    <xf numFmtId="0" fontId="3" fillId="0" borderId="45" xfId="0" applyFont="1" applyBorder="1" applyAlignment="1">
      <alignment wrapText="1"/>
    </xf>
    <xf numFmtId="3" fontId="0" fillId="0" borderId="5" xfId="0" applyNumberFormat="1" applyBorder="1"/>
    <xf numFmtId="3" fontId="0" fillId="0" borderId="39" xfId="0" applyNumberFormat="1" applyBorder="1"/>
    <xf numFmtId="3" fontId="2" fillId="0" borderId="3" xfId="0" applyNumberFormat="1" applyFont="1" applyBorder="1"/>
    <xf numFmtId="3" fontId="2" fillId="0" borderId="45" xfId="0" applyNumberFormat="1" applyFont="1" applyBorder="1"/>
    <xf numFmtId="0" fontId="0" fillId="22" borderId="3" xfId="0" applyFill="1" applyBorder="1"/>
    <xf numFmtId="3" fontId="20" fillId="22" borderId="3" xfId="0" applyNumberFormat="1" applyFont="1" applyFill="1" applyBorder="1" applyAlignment="1">
      <alignment horizontal="center"/>
    </xf>
    <xf numFmtId="0" fontId="12" fillId="12" borderId="48" xfId="0" applyFont="1" applyFill="1" applyBorder="1"/>
    <xf numFmtId="49" fontId="16" fillId="0" borderId="2" xfId="0" applyNumberFormat="1" applyFont="1" applyBorder="1" applyAlignment="1" applyProtection="1">
      <alignment horizontal="center" wrapText="1"/>
      <protection locked="0"/>
    </xf>
    <xf numFmtId="0" fontId="0" fillId="14" borderId="2" xfId="0" applyFill="1" applyBorder="1" applyProtection="1">
      <protection locked="0"/>
    </xf>
    <xf numFmtId="165" fontId="16" fillId="16" borderId="52" xfId="0" applyNumberFormat="1" applyFont="1" applyFill="1" applyBorder="1" applyAlignment="1">
      <alignment wrapText="1"/>
    </xf>
    <xf numFmtId="49" fontId="16" fillId="2" borderId="29" xfId="0" applyNumberFormat="1" applyFont="1" applyFill="1" applyBorder="1" applyAlignment="1" applyProtection="1">
      <alignment horizontal="center" wrapText="1"/>
      <protection locked="0"/>
    </xf>
    <xf numFmtId="49" fontId="16" fillId="0" borderId="29" xfId="0" applyNumberFormat="1" applyFont="1" applyBorder="1" applyAlignment="1" applyProtection="1">
      <alignment horizontal="center" wrapText="1"/>
      <protection locked="0"/>
    </xf>
    <xf numFmtId="165" fontId="16" fillId="14" borderId="28" xfId="0" applyNumberFormat="1" applyFont="1" applyFill="1" applyBorder="1" applyAlignment="1" applyProtection="1">
      <alignment wrapText="1"/>
      <protection locked="0"/>
    </xf>
    <xf numFmtId="0" fontId="0" fillId="8" borderId="8" xfId="0" applyFill="1" applyBorder="1" applyProtection="1">
      <protection locked="0"/>
    </xf>
    <xf numFmtId="3" fontId="0" fillId="8" borderId="3" xfId="0" applyNumberFormat="1" applyFill="1" applyBorder="1" applyProtection="1">
      <protection locked="0"/>
    </xf>
    <xf numFmtId="166" fontId="0" fillId="8" borderId="0" xfId="0" applyNumberFormat="1" applyFill="1" applyProtection="1">
      <protection locked="0"/>
    </xf>
    <xf numFmtId="0" fontId="3" fillId="0" borderId="0" xfId="0" applyFont="1"/>
    <xf numFmtId="0" fontId="5" fillId="0" borderId="0" xfId="0" applyFont="1"/>
    <xf numFmtId="0" fontId="3" fillId="2" borderId="0" xfId="2" applyFont="1" applyFill="1"/>
    <xf numFmtId="0" fontId="3" fillId="0" borderId="0" xfId="2" applyFont="1"/>
    <xf numFmtId="0" fontId="3" fillId="0" borderId="0" xfId="0" applyFont="1" applyAlignment="1" applyProtection="1">
      <alignment horizontal="center"/>
      <protection locked="0"/>
    </xf>
    <xf numFmtId="3" fontId="3" fillId="2" borderId="0" xfId="0" applyNumberFormat="1" applyFont="1" applyFill="1" applyAlignment="1">
      <alignment horizontal="right"/>
    </xf>
    <xf numFmtId="0" fontId="15" fillId="15" borderId="19" xfId="0" applyFont="1" applyFill="1" applyBorder="1" applyAlignment="1">
      <alignment horizontal="left" vertical="center" wrapText="1"/>
    </xf>
    <xf numFmtId="0" fontId="0" fillId="0" borderId="5" xfId="0" applyBorder="1" applyAlignment="1" applyProtection="1">
      <alignment wrapText="1"/>
      <protection locked="0"/>
    </xf>
    <xf numFmtId="0" fontId="0" fillId="0" borderId="8" xfId="0" applyBorder="1" applyAlignment="1" applyProtection="1">
      <alignment wrapText="1"/>
      <protection locked="0"/>
    </xf>
    <xf numFmtId="0" fontId="0" fillId="0" borderId="3" xfId="0" applyBorder="1" applyAlignment="1" applyProtection="1">
      <alignment wrapText="1"/>
      <protection locked="0"/>
    </xf>
    <xf numFmtId="3" fontId="3" fillId="0" borderId="20" xfId="0" applyNumberFormat="1" applyFont="1" applyBorder="1"/>
    <xf numFmtId="3" fontId="3" fillId="0" borderId="19" xfId="0" applyNumberFormat="1" applyFont="1" applyBorder="1"/>
    <xf numFmtId="0" fontId="3" fillId="12" borderId="7" xfId="2" applyFont="1" applyFill="1" applyBorder="1"/>
    <xf numFmtId="0" fontId="3" fillId="12" borderId="0" xfId="2" applyFont="1" applyFill="1"/>
    <xf numFmtId="49" fontId="21" fillId="0" borderId="27" xfId="0" applyNumberFormat="1" applyFont="1" applyBorder="1" applyAlignment="1">
      <alignment horizontal="left" vertical="top" wrapText="1"/>
    </xf>
    <xf numFmtId="0" fontId="0" fillId="5" borderId="0" xfId="0" applyFill="1"/>
    <xf numFmtId="0" fontId="0" fillId="23" borderId="0" xfId="0" applyFill="1"/>
    <xf numFmtId="0" fontId="0" fillId="24" borderId="0" xfId="0" applyFill="1"/>
    <xf numFmtId="0" fontId="0" fillId="25" borderId="0" xfId="0" applyFill="1"/>
    <xf numFmtId="0" fontId="0" fillId="26" borderId="0" xfId="0" applyFill="1"/>
    <xf numFmtId="0" fontId="0" fillId="0" borderId="0" xfId="0" applyAlignment="1">
      <alignment wrapText="1"/>
    </xf>
    <xf numFmtId="0" fontId="0" fillId="0" borderId="2" xfId="0" applyBorder="1" applyAlignment="1">
      <alignment wrapText="1"/>
    </xf>
    <xf numFmtId="0" fontId="3" fillId="0" borderId="4" xfId="0" applyFont="1" applyBorder="1" applyAlignment="1">
      <alignment wrapText="1"/>
    </xf>
    <xf numFmtId="0" fontId="3" fillId="2" borderId="6" xfId="0" applyFont="1" applyFill="1" applyBorder="1" applyAlignment="1">
      <alignment wrapText="1"/>
    </xf>
    <xf numFmtId="0" fontId="3" fillId="0" borderId="6" xfId="2" applyFont="1" applyBorder="1" applyAlignment="1">
      <alignment vertical="center" wrapText="1"/>
    </xf>
    <xf numFmtId="0" fontId="3" fillId="2" borderId="6" xfId="2" applyFont="1" applyFill="1" applyBorder="1" applyAlignment="1">
      <alignment wrapText="1"/>
    </xf>
    <xf numFmtId="0" fontId="3" fillId="0" borderId="6" xfId="2" applyFont="1" applyBorder="1" applyAlignment="1">
      <alignment wrapText="1"/>
    </xf>
    <xf numFmtId="0" fontId="3" fillId="0" borderId="6" xfId="0" applyFont="1" applyBorder="1" applyAlignment="1">
      <alignment wrapText="1"/>
    </xf>
    <xf numFmtId="0" fontId="3" fillId="0" borderId="7" xfId="2" applyFont="1" applyBorder="1" applyAlignment="1">
      <alignment wrapText="1"/>
    </xf>
    <xf numFmtId="0" fontId="3" fillId="2" borderId="0" xfId="2" applyFont="1" applyFill="1" applyAlignment="1">
      <alignment wrapText="1"/>
    </xf>
    <xf numFmtId="0" fontId="3" fillId="12" borderId="0" xfId="2" applyFont="1" applyFill="1" applyAlignment="1">
      <alignment wrapText="1"/>
    </xf>
    <xf numFmtId="0" fontId="3" fillId="0" borderId="0" xfId="2" applyFont="1" applyAlignment="1">
      <alignment wrapText="1"/>
    </xf>
    <xf numFmtId="0" fontId="2" fillId="0" borderId="2" xfId="0" applyFont="1" applyBorder="1" applyAlignment="1">
      <alignment wrapText="1"/>
    </xf>
    <xf numFmtId="3" fontId="7" fillId="0" borderId="2" xfId="0" applyNumberFormat="1" applyFont="1" applyBorder="1"/>
    <xf numFmtId="165" fontId="0" fillId="0" borderId="0" xfId="0" applyNumberFormat="1"/>
    <xf numFmtId="0" fontId="0" fillId="11" borderId="0" xfId="0" applyFill="1"/>
    <xf numFmtId="3" fontId="3" fillId="0" borderId="0" xfId="2" applyNumberFormat="1" applyFont="1"/>
    <xf numFmtId="0" fontId="0" fillId="27" borderId="0" xfId="0" applyFill="1"/>
    <xf numFmtId="0" fontId="0" fillId="23" borderId="10" xfId="0" applyFill="1" applyBorder="1"/>
    <xf numFmtId="0" fontId="0" fillId="28" borderId="10" xfId="0" applyFill="1" applyBorder="1"/>
    <xf numFmtId="0" fontId="0" fillId="5" borderId="10" xfId="0" applyFill="1" applyBorder="1"/>
    <xf numFmtId="0" fontId="10" fillId="23" borderId="9" xfId="0" applyFont="1" applyFill="1" applyBorder="1" applyAlignment="1">
      <alignment wrapText="1"/>
    </xf>
    <xf numFmtId="0" fontId="10" fillId="28" borderId="10" xfId="0" applyFont="1" applyFill="1" applyBorder="1" applyAlignment="1">
      <alignment wrapText="1"/>
    </xf>
    <xf numFmtId="0" fontId="10" fillId="5" borderId="10" xfId="0" applyFont="1" applyFill="1" applyBorder="1" applyAlignment="1">
      <alignment wrapText="1"/>
    </xf>
    <xf numFmtId="0" fontId="12" fillId="14" borderId="48" xfId="0" applyFont="1" applyFill="1" applyBorder="1" applyAlignment="1">
      <alignment horizontal="center" vertical="center"/>
    </xf>
    <xf numFmtId="0" fontId="12" fillId="14" borderId="49" xfId="0" applyFont="1" applyFill="1" applyBorder="1" applyAlignment="1">
      <alignment horizontal="center" vertical="center"/>
    </xf>
    <xf numFmtId="0" fontId="12" fillId="19" borderId="1" xfId="0" applyFont="1" applyFill="1" applyBorder="1" applyAlignment="1">
      <alignment horizontal="center" vertical="center"/>
    </xf>
    <xf numFmtId="0" fontId="0" fillId="0" borderId="45" xfId="0" applyBorder="1" applyAlignment="1">
      <alignment horizontal="center" vertical="center"/>
    </xf>
    <xf numFmtId="0" fontId="12" fillId="20" borderId="1" xfId="0" applyFont="1" applyFill="1" applyBorder="1" applyAlignment="1">
      <alignment horizontal="center" vertical="center"/>
    </xf>
    <xf numFmtId="0" fontId="12" fillId="21" borderId="1" xfId="0" applyFont="1" applyFill="1" applyBorder="1" applyAlignment="1">
      <alignment horizontal="center" vertical="center"/>
    </xf>
    <xf numFmtId="0" fontId="0" fillId="21" borderId="45" xfId="0" applyFill="1" applyBorder="1" applyAlignment="1">
      <alignment horizontal="center" vertical="center"/>
    </xf>
  </cellXfs>
  <cellStyles count="4">
    <cellStyle name="Normal" xfId="0" builtinId="0"/>
    <cellStyle name="Normal 2 6" xfId="2" xr:uid="{00000000-0005-0000-0000-000001000000}"/>
    <cellStyle name="Procent" xfId="1" builtinId="5"/>
    <cellStyle name="Tusental 6" xfId="3" xr:uid="{00000000-0005-0000-0000-000003000000}"/>
  </cellStyles>
  <dxfs count="19">
    <dxf>
      <fill>
        <patternFill>
          <bgColor theme="7" tint="0.59996337778862885"/>
        </patternFill>
      </fill>
    </dxf>
    <dxf>
      <fill>
        <patternFill>
          <bgColor theme="0" tint="-0.14996795556505021"/>
        </patternFill>
      </fill>
    </dxf>
    <dxf>
      <fill>
        <patternFill>
          <bgColor theme="5"/>
        </patternFill>
      </fill>
    </dxf>
    <dxf>
      <fill>
        <patternFill>
          <bgColor theme="7" tint="0.39994506668294322"/>
        </patternFill>
      </fill>
    </dxf>
    <dxf>
      <fill>
        <patternFill>
          <bgColor theme="6"/>
        </patternFill>
      </fill>
    </dxf>
    <dxf>
      <fill>
        <patternFill>
          <bgColor theme="3" tint="0.39994506668294322"/>
        </patternFill>
      </fill>
    </dxf>
    <dxf>
      <fill>
        <patternFill>
          <bgColor rgb="FFFFC7CE"/>
        </patternFill>
      </fill>
    </dxf>
    <dxf>
      <fill>
        <patternFill>
          <bgColor rgb="FFFF0000"/>
        </patternFill>
      </fill>
    </dxf>
    <dxf>
      <font>
        <b/>
        <i val="0"/>
        <color auto="1"/>
      </font>
      <fill>
        <patternFill>
          <bgColor theme="4"/>
        </patternFill>
      </fill>
    </dxf>
    <dxf>
      <font>
        <b/>
        <i val="0"/>
      </font>
      <fill>
        <patternFill>
          <bgColor theme="7"/>
        </patternFill>
      </fill>
    </dxf>
    <dxf>
      <fill>
        <patternFill>
          <bgColor theme="9"/>
        </patternFill>
      </fill>
    </dxf>
    <dxf>
      <fill>
        <patternFill>
          <bgColor theme="5"/>
        </patternFill>
      </fill>
    </dxf>
    <dxf>
      <fill>
        <patternFill>
          <bgColor theme="7"/>
        </patternFill>
      </fill>
    </dxf>
    <dxf>
      <font>
        <b/>
        <i val="0"/>
        <color auto="1"/>
      </font>
      <fill>
        <patternFill>
          <bgColor theme="6"/>
        </patternFill>
      </fill>
    </dxf>
    <dxf>
      <font>
        <b/>
        <i val="0"/>
        <color auto="1"/>
      </font>
      <fill>
        <patternFill>
          <bgColor theme="9"/>
        </patternFill>
      </fill>
    </dxf>
    <dxf>
      <font>
        <b/>
        <i val="0"/>
        <color auto="1"/>
      </font>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610305</xdr:colOff>
      <xdr:row>7</xdr:row>
      <xdr:rowOff>494261</xdr:rowOff>
    </xdr:from>
    <xdr:to>
      <xdr:col>3</xdr:col>
      <xdr:colOff>316794</xdr:colOff>
      <xdr:row>11</xdr:row>
      <xdr:rowOff>83083</xdr:rowOff>
    </xdr:to>
    <xdr:pic>
      <xdr:nvPicPr>
        <xdr:cNvPr id="2" name="Bild 1" descr="Vägskyltar">
          <a:extLst>
            <a:ext uri="{FF2B5EF4-FFF2-40B4-BE49-F238E27FC236}">
              <a16:creationId xmlns:a16="http://schemas.microsoft.com/office/drawing/2014/main" id="{2DEC198B-58FC-474B-A5C0-9F7D015DA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24730" y="1551536"/>
          <a:ext cx="601839" cy="627047"/>
        </a:xfrm>
        <a:prstGeom prst="rect">
          <a:avLst/>
        </a:prstGeom>
      </xdr:spPr>
    </xdr:pic>
    <xdr:clientData/>
  </xdr:twoCellAnchor>
  <xdr:twoCellAnchor>
    <xdr:from>
      <xdr:col>5</xdr:col>
      <xdr:colOff>2474</xdr:colOff>
      <xdr:row>8</xdr:row>
      <xdr:rowOff>126065</xdr:rowOff>
    </xdr:from>
    <xdr:to>
      <xdr:col>5</xdr:col>
      <xdr:colOff>390525</xdr:colOff>
      <xdr:row>10</xdr:row>
      <xdr:rowOff>172683</xdr:rowOff>
    </xdr:to>
    <xdr:grpSp>
      <xdr:nvGrpSpPr>
        <xdr:cNvPr id="3" name="Grupp 2">
          <a:extLst>
            <a:ext uri="{FF2B5EF4-FFF2-40B4-BE49-F238E27FC236}">
              <a16:creationId xmlns:a16="http://schemas.microsoft.com/office/drawing/2014/main" id="{6DBDD307-A598-44FC-B50C-3BCBDB0B3D40}"/>
            </a:ext>
          </a:extLst>
        </xdr:cNvPr>
        <xdr:cNvGrpSpPr/>
      </xdr:nvGrpSpPr>
      <xdr:grpSpPr>
        <a:xfrm>
          <a:off x="3726749" y="2059640"/>
          <a:ext cx="388051" cy="446668"/>
          <a:chOff x="7052556" y="2121553"/>
          <a:chExt cx="671641" cy="499056"/>
        </a:xfrm>
      </xdr:grpSpPr>
      <xdr:pic>
        <xdr:nvPicPr>
          <xdr:cNvPr id="4" name="Bild 3" descr="Kalkylator">
            <a:extLst>
              <a:ext uri="{FF2B5EF4-FFF2-40B4-BE49-F238E27FC236}">
                <a16:creationId xmlns:a16="http://schemas.microsoft.com/office/drawing/2014/main" id="{3583D4EC-62AC-4FB6-9706-C60FA77470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52556" y="2121553"/>
            <a:ext cx="510999" cy="499056"/>
          </a:xfrm>
          <a:prstGeom prst="rect">
            <a:avLst/>
          </a:prstGeom>
        </xdr:spPr>
      </xdr:pic>
      <xdr:pic>
        <xdr:nvPicPr>
          <xdr:cNvPr id="5" name="Bild 4" descr="Märke">
            <a:extLst>
              <a:ext uri="{FF2B5EF4-FFF2-40B4-BE49-F238E27FC236}">
                <a16:creationId xmlns:a16="http://schemas.microsoft.com/office/drawing/2014/main" id="{C8542EB9-2FBC-4A8E-BB12-29BF3E753C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70575" y="2145773"/>
            <a:ext cx="453622" cy="440091"/>
          </a:xfrm>
          <a:prstGeom prst="rect">
            <a:avLst/>
          </a:prstGeom>
        </xdr:spPr>
      </xdr:pic>
    </xdr:grpSp>
    <xdr:clientData/>
  </xdr:twoCellAnchor>
  <xdr:twoCellAnchor editAs="oneCell">
    <xdr:from>
      <xdr:col>2</xdr:col>
      <xdr:colOff>610305</xdr:colOff>
      <xdr:row>7</xdr:row>
      <xdr:rowOff>494261</xdr:rowOff>
    </xdr:from>
    <xdr:to>
      <xdr:col>3</xdr:col>
      <xdr:colOff>313619</xdr:colOff>
      <xdr:row>11</xdr:row>
      <xdr:rowOff>16408</xdr:rowOff>
    </xdr:to>
    <xdr:pic>
      <xdr:nvPicPr>
        <xdr:cNvPr id="8" name="Bild 7" descr="Vägskyltar">
          <a:extLst>
            <a:ext uri="{FF2B5EF4-FFF2-40B4-BE49-F238E27FC236}">
              <a16:creationId xmlns:a16="http://schemas.microsoft.com/office/drawing/2014/main" id="{E72AA8A5-7D77-4B80-965A-3DC54390C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24730" y="1551536"/>
          <a:ext cx="601839" cy="627047"/>
        </a:xfrm>
        <a:prstGeom prst="rect">
          <a:avLst/>
        </a:prstGeom>
      </xdr:spPr>
    </xdr:pic>
    <xdr:clientData/>
  </xdr:twoCellAnchor>
  <xdr:twoCellAnchor>
    <xdr:from>
      <xdr:col>5</xdr:col>
      <xdr:colOff>2474</xdr:colOff>
      <xdr:row>8</xdr:row>
      <xdr:rowOff>122890</xdr:rowOff>
    </xdr:from>
    <xdr:to>
      <xdr:col>5</xdr:col>
      <xdr:colOff>387350</xdr:colOff>
      <xdr:row>10</xdr:row>
      <xdr:rowOff>172683</xdr:rowOff>
    </xdr:to>
    <xdr:grpSp>
      <xdr:nvGrpSpPr>
        <xdr:cNvPr id="9" name="Grupp 8">
          <a:extLst>
            <a:ext uri="{FF2B5EF4-FFF2-40B4-BE49-F238E27FC236}">
              <a16:creationId xmlns:a16="http://schemas.microsoft.com/office/drawing/2014/main" id="{AD5CB75D-7314-4EBF-9A12-1BB6CCEFED67}"/>
            </a:ext>
          </a:extLst>
        </xdr:cNvPr>
        <xdr:cNvGrpSpPr/>
      </xdr:nvGrpSpPr>
      <xdr:grpSpPr>
        <a:xfrm>
          <a:off x="3726749" y="2056465"/>
          <a:ext cx="384876" cy="449843"/>
          <a:chOff x="7052556" y="2121553"/>
          <a:chExt cx="671641" cy="499056"/>
        </a:xfrm>
      </xdr:grpSpPr>
      <xdr:pic>
        <xdr:nvPicPr>
          <xdr:cNvPr id="10" name="Bild 9" descr="Kalkylator">
            <a:extLst>
              <a:ext uri="{FF2B5EF4-FFF2-40B4-BE49-F238E27FC236}">
                <a16:creationId xmlns:a16="http://schemas.microsoft.com/office/drawing/2014/main" id="{A0211A45-9CA6-4063-A31C-453E73016F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52556" y="2121553"/>
            <a:ext cx="510999" cy="499056"/>
          </a:xfrm>
          <a:prstGeom prst="rect">
            <a:avLst/>
          </a:prstGeom>
        </xdr:spPr>
      </xdr:pic>
      <xdr:pic>
        <xdr:nvPicPr>
          <xdr:cNvPr id="11" name="Bild 10" descr="Märke">
            <a:extLst>
              <a:ext uri="{FF2B5EF4-FFF2-40B4-BE49-F238E27FC236}">
                <a16:creationId xmlns:a16="http://schemas.microsoft.com/office/drawing/2014/main" id="{29F8C883-AE54-4E3D-989A-2C4DC5CAC7B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70575" y="2145773"/>
            <a:ext cx="453622" cy="440091"/>
          </a:xfrm>
          <a:prstGeom prst="rect">
            <a:avLst/>
          </a:prstGeom>
        </xdr:spPr>
      </xdr:pic>
    </xdr:grpSp>
    <xdr:clientData/>
  </xdr:twoCellAnchor>
  <xdr:twoCellAnchor>
    <xdr:from>
      <xdr:col>1</xdr:col>
      <xdr:colOff>228599</xdr:colOff>
      <xdr:row>1</xdr:row>
      <xdr:rowOff>6350</xdr:rowOff>
    </xdr:from>
    <xdr:to>
      <xdr:col>7</xdr:col>
      <xdr:colOff>485775</xdr:colOff>
      <xdr:row>16</xdr:row>
      <xdr:rowOff>133350</xdr:rowOff>
    </xdr:to>
    <xdr:sp macro="" textlink="">
      <xdr:nvSpPr>
        <xdr:cNvPr id="12" name="Rektangel: rundade hörn 11">
          <a:extLst>
            <a:ext uri="{FF2B5EF4-FFF2-40B4-BE49-F238E27FC236}">
              <a16:creationId xmlns:a16="http://schemas.microsoft.com/office/drawing/2014/main" id="{06866442-6D84-4BCF-BDD2-8EDDBFF409C3}"/>
            </a:ext>
          </a:extLst>
        </xdr:cNvPr>
        <xdr:cNvSpPr/>
      </xdr:nvSpPr>
      <xdr:spPr>
        <a:xfrm>
          <a:off x="838199" y="187325"/>
          <a:ext cx="4695826" cy="3594100"/>
        </a:xfrm>
        <a:prstGeom prst="roundRect">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581025</xdr:colOff>
      <xdr:row>1</xdr:row>
      <xdr:rowOff>85725</xdr:rowOff>
    </xdr:from>
    <xdr:to>
      <xdr:col>3</xdr:col>
      <xdr:colOff>350747</xdr:colOff>
      <xdr:row>4</xdr:row>
      <xdr:rowOff>189862</xdr:rowOff>
    </xdr:to>
    <xdr:pic>
      <xdr:nvPicPr>
        <xdr:cNvPr id="13" name="Bild 12" descr="Uppåtgående trend">
          <a:extLst>
            <a:ext uri="{FF2B5EF4-FFF2-40B4-BE49-F238E27FC236}">
              <a16:creationId xmlns:a16="http://schemas.microsoft.com/office/drawing/2014/main" id="{DDBF6887-11EF-48FC-AE30-486FE972C4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00225" y="266700"/>
          <a:ext cx="668247" cy="647062"/>
        </a:xfrm>
        <a:prstGeom prst="rect">
          <a:avLst/>
        </a:prstGeom>
      </xdr:spPr>
    </xdr:pic>
    <xdr:clientData/>
  </xdr:twoCellAnchor>
  <xdr:twoCellAnchor editAs="oneCell">
    <xdr:from>
      <xdr:col>4</xdr:col>
      <xdr:colOff>257175</xdr:colOff>
      <xdr:row>1</xdr:row>
      <xdr:rowOff>114300</xdr:rowOff>
    </xdr:from>
    <xdr:to>
      <xdr:col>5</xdr:col>
      <xdr:colOff>304797</xdr:colOff>
      <xdr:row>5</xdr:row>
      <xdr:rowOff>20392</xdr:rowOff>
    </xdr:to>
    <xdr:pic>
      <xdr:nvPicPr>
        <xdr:cNvPr id="14" name="Bild 13" descr="Ort">
          <a:extLst>
            <a:ext uri="{FF2B5EF4-FFF2-40B4-BE49-F238E27FC236}">
              <a16:creationId xmlns:a16="http://schemas.microsoft.com/office/drawing/2014/main" id="{6BE7C2F6-6F3C-4877-9E95-CF0BC32A95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476625" y="295275"/>
          <a:ext cx="657222" cy="639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xdr:row>
      <xdr:rowOff>44450</xdr:rowOff>
    </xdr:from>
    <xdr:to>
      <xdr:col>8</xdr:col>
      <xdr:colOff>88900</xdr:colOff>
      <xdr:row>4</xdr:row>
      <xdr:rowOff>0</xdr:rowOff>
    </xdr:to>
    <xdr:sp macro="" textlink="">
      <xdr:nvSpPr>
        <xdr:cNvPr id="2" name="textruta 1">
          <a:extLst>
            <a:ext uri="{FF2B5EF4-FFF2-40B4-BE49-F238E27FC236}">
              <a16:creationId xmlns:a16="http://schemas.microsoft.com/office/drawing/2014/main" id="{24318B33-2D79-465C-B3BE-18F7296CA19C}"/>
            </a:ext>
          </a:extLst>
        </xdr:cNvPr>
        <xdr:cNvSpPr txBox="1"/>
      </xdr:nvSpPr>
      <xdr:spPr>
        <a:xfrm>
          <a:off x="1257300" y="2286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Uppdateras automatiskt utifrån vad som matas in i PRIO, Finansiering och investeringsflikarna</a:t>
          </a:r>
        </a:p>
      </xdr:txBody>
    </xdr:sp>
    <xdr:clientData/>
  </xdr:twoCellAnchor>
  <xdr:twoCellAnchor>
    <xdr:from>
      <xdr:col>1</xdr:col>
      <xdr:colOff>381000</xdr:colOff>
      <xdr:row>4</xdr:row>
      <xdr:rowOff>139700</xdr:rowOff>
    </xdr:from>
    <xdr:to>
      <xdr:col>7</xdr:col>
      <xdr:colOff>431800</xdr:colOff>
      <xdr:row>7</xdr:row>
      <xdr:rowOff>95250</xdr:rowOff>
    </xdr:to>
    <xdr:sp macro="" textlink="">
      <xdr:nvSpPr>
        <xdr:cNvPr id="3" name="textruta 2">
          <a:extLst>
            <a:ext uri="{FF2B5EF4-FFF2-40B4-BE49-F238E27FC236}">
              <a16:creationId xmlns:a16="http://schemas.microsoft.com/office/drawing/2014/main" id="{930BCB48-3D2A-4FC7-A9AC-51780376DECD}"/>
            </a:ext>
          </a:extLst>
        </xdr:cNvPr>
        <xdr:cNvSpPr txBox="1"/>
      </xdr:nvSpPr>
      <xdr:spPr>
        <a:xfrm>
          <a:off x="990600" y="8763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Uppdateras automatiskt utifrån vad som matas in i PRIO, Finansiering och investeringsflikarna</a:t>
          </a:r>
        </a:p>
      </xdr:txBody>
    </xdr:sp>
    <xdr:clientData/>
  </xdr:twoCellAnchor>
  <xdr:twoCellAnchor>
    <xdr:from>
      <xdr:col>3</xdr:col>
      <xdr:colOff>298450</xdr:colOff>
      <xdr:row>10</xdr:row>
      <xdr:rowOff>25400</xdr:rowOff>
    </xdr:from>
    <xdr:to>
      <xdr:col>9</xdr:col>
      <xdr:colOff>349250</xdr:colOff>
      <xdr:row>12</xdr:row>
      <xdr:rowOff>76200</xdr:rowOff>
    </xdr:to>
    <xdr:sp macro="" textlink="">
      <xdr:nvSpPr>
        <xdr:cNvPr id="4" name="textruta 3">
          <a:extLst>
            <a:ext uri="{FF2B5EF4-FFF2-40B4-BE49-F238E27FC236}">
              <a16:creationId xmlns:a16="http://schemas.microsoft.com/office/drawing/2014/main" id="{8D9BDE49-5FDE-426C-8C9E-0A63B9672C31}"/>
            </a:ext>
          </a:extLst>
        </xdr:cNvPr>
        <xdr:cNvSpPr txBox="1"/>
      </xdr:nvSpPr>
      <xdr:spPr>
        <a:xfrm>
          <a:off x="2127250" y="187325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 JA eller NEJ beroende på om ni</a:t>
          </a:r>
          <a:r>
            <a:rPr lang="sv-SE" sz="1100" baseline="0"/>
            <a:t> beviljar eller avslår prioriteringen</a:t>
          </a:r>
          <a:endParaRPr lang="sv-SE" sz="1100"/>
        </a:p>
      </xdr:txBody>
    </xdr:sp>
    <xdr:clientData/>
  </xdr:twoCellAnchor>
  <xdr:twoCellAnchor>
    <xdr:from>
      <xdr:col>3</xdr:col>
      <xdr:colOff>330200</xdr:colOff>
      <xdr:row>14</xdr:row>
      <xdr:rowOff>139700</xdr:rowOff>
    </xdr:from>
    <xdr:to>
      <xdr:col>10</xdr:col>
      <xdr:colOff>476250</xdr:colOff>
      <xdr:row>18</xdr:row>
      <xdr:rowOff>76200</xdr:rowOff>
    </xdr:to>
    <xdr:sp macro="" textlink="">
      <xdr:nvSpPr>
        <xdr:cNvPr id="5" name="textruta 4">
          <a:extLst>
            <a:ext uri="{FF2B5EF4-FFF2-40B4-BE49-F238E27FC236}">
              <a16:creationId xmlns:a16="http://schemas.microsoft.com/office/drawing/2014/main" id="{EEF2F282-B92A-428D-A169-E0291231EAA8}"/>
            </a:ext>
          </a:extLst>
        </xdr:cNvPr>
        <xdr:cNvSpPr txBox="1"/>
      </xdr:nvSpPr>
      <xdr:spPr>
        <a:xfrm>
          <a:off x="2159000" y="2813050"/>
          <a:ext cx="4413250" cy="67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gröna fältet BEHOV_BUDGETÅR om ni vill ändra värdet på prioriteringsbeloppet.</a:t>
          </a:r>
          <a:r>
            <a:rPr lang="sv-SE" sz="1100" baseline="0"/>
            <a:t> OBS! anges i tusental och ett positivt belopp innebär ökad prioritering och ett negativt innebär minskad</a:t>
          </a:r>
          <a:endParaRPr lang="sv-SE" sz="1100"/>
        </a:p>
      </xdr:txBody>
    </xdr:sp>
    <xdr:clientData/>
  </xdr:twoCellAnchor>
  <xdr:twoCellAnchor>
    <xdr:from>
      <xdr:col>6</xdr:col>
      <xdr:colOff>342900</xdr:colOff>
      <xdr:row>20</xdr:row>
      <xdr:rowOff>120650</xdr:rowOff>
    </xdr:from>
    <xdr:to>
      <xdr:col>12</xdr:col>
      <xdr:colOff>393700</xdr:colOff>
      <xdr:row>23</xdr:row>
      <xdr:rowOff>57150</xdr:rowOff>
    </xdr:to>
    <xdr:sp macro="" textlink="">
      <xdr:nvSpPr>
        <xdr:cNvPr id="6" name="textruta 5">
          <a:extLst>
            <a:ext uri="{FF2B5EF4-FFF2-40B4-BE49-F238E27FC236}">
              <a16:creationId xmlns:a16="http://schemas.microsoft.com/office/drawing/2014/main" id="{864F1D1A-86D6-4724-B13A-AEFF068B4A3E}"/>
            </a:ext>
          </a:extLst>
        </xdr:cNvPr>
        <xdr:cNvSpPr txBox="1"/>
      </xdr:nvSpPr>
      <xdr:spPr>
        <a:xfrm>
          <a:off x="4000500" y="38989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nin vill höja eller sänka skatten, anges i kr (ex 0,5 för att höja skatten med 50 öre)</a:t>
          </a:r>
        </a:p>
      </xdr:txBody>
    </xdr:sp>
    <xdr:clientData/>
  </xdr:twoCellAnchor>
  <xdr:twoCellAnchor>
    <xdr:from>
      <xdr:col>4</xdr:col>
      <xdr:colOff>107950</xdr:colOff>
      <xdr:row>24</xdr:row>
      <xdr:rowOff>101600</xdr:rowOff>
    </xdr:from>
    <xdr:to>
      <xdr:col>10</xdr:col>
      <xdr:colOff>158750</xdr:colOff>
      <xdr:row>27</xdr:row>
      <xdr:rowOff>44450</xdr:rowOff>
    </xdr:to>
    <xdr:sp macro="" textlink="">
      <xdr:nvSpPr>
        <xdr:cNvPr id="7" name="textruta 6">
          <a:extLst>
            <a:ext uri="{FF2B5EF4-FFF2-40B4-BE49-F238E27FC236}">
              <a16:creationId xmlns:a16="http://schemas.microsoft.com/office/drawing/2014/main" id="{5C824ED2-2B15-49EA-8761-305DBAD231DE}"/>
            </a:ext>
          </a:extLst>
        </xdr:cNvPr>
        <xdr:cNvSpPr txBox="1"/>
      </xdr:nvSpPr>
      <xdr:spPr>
        <a:xfrm>
          <a:off x="2546350" y="46355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 fått indikationer på extra</a:t>
          </a:r>
          <a:r>
            <a:rPr lang="sv-SE" sz="1100" baseline="0"/>
            <a:t> statsbidrag för 2023, anges i kr</a:t>
          </a:r>
          <a:endParaRPr lang="sv-SE" sz="1100"/>
        </a:p>
      </xdr:txBody>
    </xdr:sp>
    <xdr:clientData/>
  </xdr:twoCellAnchor>
  <xdr:twoCellAnchor>
    <xdr:from>
      <xdr:col>3</xdr:col>
      <xdr:colOff>171450</xdr:colOff>
      <xdr:row>28</xdr:row>
      <xdr:rowOff>12700</xdr:rowOff>
    </xdr:from>
    <xdr:to>
      <xdr:col>11</xdr:col>
      <xdr:colOff>215900</xdr:colOff>
      <xdr:row>31</xdr:row>
      <xdr:rowOff>120650</xdr:rowOff>
    </xdr:to>
    <xdr:sp macro="" textlink="">
      <xdr:nvSpPr>
        <xdr:cNvPr id="8" name="textruta 7">
          <a:extLst>
            <a:ext uri="{FF2B5EF4-FFF2-40B4-BE49-F238E27FC236}">
              <a16:creationId xmlns:a16="http://schemas.microsoft.com/office/drawing/2014/main" id="{008C7252-CE12-42A7-9CF3-1C0EA47C798A}"/>
            </a:ext>
          </a:extLst>
        </xdr:cNvPr>
        <xdr:cNvSpPr txBox="1"/>
      </xdr:nvSpPr>
      <xdr:spPr>
        <a:xfrm>
          <a:off x="2000250" y="5295900"/>
          <a:ext cx="492125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 vill höja eller sänka resultatmålet, anges i procent. OBS! under 1 % kommer ge en röd</a:t>
          </a:r>
          <a:r>
            <a:rPr lang="sv-SE" sz="1100" baseline="0"/>
            <a:t> ruta i sammanställningsfliken då resultatet går under 1%</a:t>
          </a:r>
          <a:endParaRPr lang="sv-SE" sz="1100"/>
        </a:p>
      </xdr:txBody>
    </xdr:sp>
    <xdr:clientData/>
  </xdr:twoCellAnchor>
  <xdr:twoCellAnchor>
    <xdr:from>
      <xdr:col>3</xdr:col>
      <xdr:colOff>400050</xdr:colOff>
      <xdr:row>21</xdr:row>
      <xdr:rowOff>184150</xdr:rowOff>
    </xdr:from>
    <xdr:to>
      <xdr:col>6</xdr:col>
      <xdr:colOff>342900</xdr:colOff>
      <xdr:row>22</xdr:row>
      <xdr:rowOff>114300</xdr:rowOff>
    </xdr:to>
    <xdr:cxnSp macro="">
      <xdr:nvCxnSpPr>
        <xdr:cNvPr id="10" name="Rak pilkoppling 9">
          <a:extLst>
            <a:ext uri="{FF2B5EF4-FFF2-40B4-BE49-F238E27FC236}">
              <a16:creationId xmlns:a16="http://schemas.microsoft.com/office/drawing/2014/main" id="{65ADC825-773E-4640-A366-5F16E12F3919}"/>
            </a:ext>
          </a:extLst>
        </xdr:cNvPr>
        <xdr:cNvCxnSpPr>
          <a:stCxn id="6" idx="1"/>
        </xdr:cNvCxnSpPr>
      </xdr:nvCxnSpPr>
      <xdr:spPr>
        <a:xfrm flipH="1">
          <a:off x="2228850" y="4152900"/>
          <a:ext cx="1771650" cy="1206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355600</xdr:colOff>
      <xdr:row>25</xdr:row>
      <xdr:rowOff>101600</xdr:rowOff>
    </xdr:from>
    <xdr:to>
      <xdr:col>4</xdr:col>
      <xdr:colOff>107950</xdr:colOff>
      <xdr:row>25</xdr:row>
      <xdr:rowOff>165100</xdr:rowOff>
    </xdr:to>
    <xdr:cxnSp macro="">
      <xdr:nvCxnSpPr>
        <xdr:cNvPr id="11" name="Rak pilkoppling 10">
          <a:extLst>
            <a:ext uri="{FF2B5EF4-FFF2-40B4-BE49-F238E27FC236}">
              <a16:creationId xmlns:a16="http://schemas.microsoft.com/office/drawing/2014/main" id="{3CB83360-E71D-4F21-A07E-8E6A977E2D19}"/>
            </a:ext>
          </a:extLst>
        </xdr:cNvPr>
        <xdr:cNvCxnSpPr>
          <a:stCxn id="7" idx="1"/>
        </xdr:cNvCxnSpPr>
      </xdr:nvCxnSpPr>
      <xdr:spPr>
        <a:xfrm flipH="1" flipV="1">
          <a:off x="1574800" y="4826000"/>
          <a:ext cx="971550" cy="635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177800</xdr:colOff>
      <xdr:row>28</xdr:row>
      <xdr:rowOff>95250</xdr:rowOff>
    </xdr:from>
    <xdr:to>
      <xdr:col>3</xdr:col>
      <xdr:colOff>171450</xdr:colOff>
      <xdr:row>29</xdr:row>
      <xdr:rowOff>158750</xdr:rowOff>
    </xdr:to>
    <xdr:cxnSp macro="">
      <xdr:nvCxnSpPr>
        <xdr:cNvPr id="14" name="Rak pilkoppling 13">
          <a:extLst>
            <a:ext uri="{FF2B5EF4-FFF2-40B4-BE49-F238E27FC236}">
              <a16:creationId xmlns:a16="http://schemas.microsoft.com/office/drawing/2014/main" id="{DA6F81E6-A297-47C6-994B-B53C3654F014}"/>
            </a:ext>
          </a:extLst>
        </xdr:cNvPr>
        <xdr:cNvCxnSpPr>
          <a:stCxn id="8" idx="1"/>
        </xdr:cNvCxnSpPr>
      </xdr:nvCxnSpPr>
      <xdr:spPr>
        <a:xfrm flipH="1" flipV="1">
          <a:off x="1397000" y="5378450"/>
          <a:ext cx="603250" cy="2476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292100</xdr:colOff>
      <xdr:row>16</xdr:row>
      <xdr:rowOff>82550</xdr:rowOff>
    </xdr:from>
    <xdr:to>
      <xdr:col>3</xdr:col>
      <xdr:colOff>330200</xdr:colOff>
      <xdr:row>16</xdr:row>
      <xdr:rowOff>107950</xdr:rowOff>
    </xdr:to>
    <xdr:cxnSp macro="">
      <xdr:nvCxnSpPr>
        <xdr:cNvPr id="17" name="Rak pilkoppling 16">
          <a:extLst>
            <a:ext uri="{FF2B5EF4-FFF2-40B4-BE49-F238E27FC236}">
              <a16:creationId xmlns:a16="http://schemas.microsoft.com/office/drawing/2014/main" id="{82F517F9-3D27-4521-8DBA-19317E614CA2}"/>
            </a:ext>
          </a:extLst>
        </xdr:cNvPr>
        <xdr:cNvCxnSpPr>
          <a:stCxn id="5" idx="1"/>
        </xdr:cNvCxnSpPr>
      </xdr:nvCxnSpPr>
      <xdr:spPr>
        <a:xfrm flipH="1" flipV="1">
          <a:off x="1511300" y="3124200"/>
          <a:ext cx="647700" cy="254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11</xdr:row>
      <xdr:rowOff>6350</xdr:rowOff>
    </xdr:from>
    <xdr:to>
      <xdr:col>3</xdr:col>
      <xdr:colOff>298450</xdr:colOff>
      <xdr:row>11</xdr:row>
      <xdr:rowOff>133350</xdr:rowOff>
    </xdr:to>
    <xdr:cxnSp macro="">
      <xdr:nvCxnSpPr>
        <xdr:cNvPr id="18" name="Rak pilkoppling 17">
          <a:extLst>
            <a:ext uri="{FF2B5EF4-FFF2-40B4-BE49-F238E27FC236}">
              <a16:creationId xmlns:a16="http://schemas.microsoft.com/office/drawing/2014/main" id="{5494C7D5-0604-4E78-A034-7380D440CEEC}"/>
            </a:ext>
          </a:extLst>
        </xdr:cNvPr>
        <xdr:cNvCxnSpPr>
          <a:stCxn id="4" idx="1"/>
        </xdr:cNvCxnSpPr>
      </xdr:nvCxnSpPr>
      <xdr:spPr>
        <a:xfrm flipH="1">
          <a:off x="990600" y="2127250"/>
          <a:ext cx="1136650" cy="1270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Ekonomi\SKR%20Resursf&#246;rdelningsprojekt\2022\Modell\RFM%205.44%20-%20%202022-10-20%20Vilhelmin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konomi\SKR%20Resursf&#246;rdelningsprojekt\2022\Modell\Modell%20f&#246;r%20remissarb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
      <sheetName val="FUS"/>
      <sheetName val="META"/>
      <sheetName val="META_ADM"/>
      <sheetName val="ADM"/>
      <sheetName val="ADM_PIVOT"/>
      <sheetName val="1. IMP_INT"/>
      <sheetName val="2. IMP_PRSL"/>
      <sheetName val="3. IMP_BEF"/>
      <sheetName val="4. IMP_PKV"/>
      <sheetName val="5. IMP_KAPTJ"/>
      <sheetName val="6. IMP_FIN"/>
      <sheetName val="PRSL"/>
      <sheetName val="INV"/>
      <sheetName val="PRIO"/>
      <sheetName val="RS"/>
      <sheetName val="VERKSAMHET DETALJ"/>
      <sheetName val="NÄMND"/>
      <sheetName val="NÄMND DETALJ"/>
      <sheetName val="EIB"/>
      <sheetName val="IB"/>
      <sheetName val="RB&amp;DB"/>
      <sheetName val="BB"/>
      <sheetName val="KFA"/>
      <sheetName val="FINMÅL UPPF"/>
      <sheetName val="BERÄKNINGAR"/>
      <sheetName val="PRISLAPPAR"/>
      <sheetName val="SCB_DATA_BEF"/>
      <sheetName val="LOGG"/>
      <sheetName val="DIA1"/>
    </sheetNames>
    <sheetDataSet>
      <sheetData sheetId="0"/>
      <sheetData sheetId="1">
        <row r="32">
          <cell r="D32" t="str">
            <v>NEJ</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manställning"/>
      <sheetName val="Nämndsramar"/>
      <sheetName val="PRIO"/>
      <sheetName val="Finansiering"/>
      <sheetName val="Investeringar"/>
      <sheetName val="Instruktioner"/>
    </sheetNames>
    <sheetDataSet>
      <sheetData sheetId="0"/>
      <sheetData sheetId="1"/>
      <sheetData sheetId="2">
        <row r="2">
          <cell r="O2" t="str">
            <v>JA</v>
          </cell>
        </row>
        <row r="3">
          <cell r="O3" t="str">
            <v>NEJ</v>
          </cell>
        </row>
      </sheetData>
      <sheetData sheetId="3">
        <row r="4">
          <cell r="D4">
            <v>0</v>
          </cell>
        </row>
      </sheetData>
      <sheetData sheetId="4"/>
      <sheetData sheetId="5"/>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G14"/>
  <sheetViews>
    <sheetView zoomScaleNormal="100" workbookViewId="0">
      <selection activeCell="D26" sqref="D26"/>
    </sheetView>
  </sheetViews>
  <sheetFormatPr defaultRowHeight="15"/>
  <cols>
    <col min="3" max="3" width="12.7109375" bestFit="1" customWidth="1"/>
    <col min="4" max="4" width="15.7109375" bestFit="1" customWidth="1"/>
    <col min="7" max="7" width="13.5703125" customWidth="1"/>
  </cols>
  <sheetData>
    <row r="5" spans="3:7" ht="15.75" thickBot="1"/>
    <row r="6" spans="3:7" ht="15.75" thickBot="1">
      <c r="C6" s="193" t="s">
        <v>13</v>
      </c>
      <c r="D6" s="194"/>
      <c r="E6" s="195" t="s">
        <v>30</v>
      </c>
      <c r="F6" s="196"/>
      <c r="G6" s="137" t="s">
        <v>45</v>
      </c>
    </row>
    <row r="7" spans="3:7" ht="15.75" thickBot="1">
      <c r="C7" s="120">
        <f>Nämndsramar!G17/1000</f>
        <v>5.9509511358961467</v>
      </c>
      <c r="D7" s="121">
        <f>Nämndsramar!G17/Finansiering!J4</f>
        <v>1.0041426727686532E-2</v>
      </c>
      <c r="E7" s="120">
        <f>Investeringar!M65/1000</f>
        <v>18.187000000000001</v>
      </c>
      <c r="F7" s="122">
        <f>Nämndsramar!G21/1000</f>
        <v>24.538400000000003</v>
      </c>
      <c r="G7" s="138">
        <f>Investeringar!L65/1000</f>
        <v>43.786999999999999</v>
      </c>
    </row>
    <row r="8" spans="3:7" ht="45">
      <c r="C8" s="123" t="s">
        <v>31</v>
      </c>
      <c r="D8" s="123" t="s">
        <v>32</v>
      </c>
      <c r="E8" s="123" t="s">
        <v>33</v>
      </c>
      <c r="F8" s="124" t="s">
        <v>34</v>
      </c>
    </row>
    <row r="9" spans="3:7" ht="15.75">
      <c r="C9" s="125"/>
      <c r="D9" s="126"/>
      <c r="E9" s="125"/>
      <c r="F9" s="124"/>
    </row>
    <row r="10" spans="3:7" ht="15.75">
      <c r="C10" s="125"/>
      <c r="D10" s="126"/>
      <c r="E10" s="125"/>
      <c r="F10" s="126"/>
    </row>
    <row r="11" spans="3:7" ht="16.5" thickBot="1">
      <c r="C11" s="125"/>
      <c r="D11" s="126"/>
      <c r="E11" s="125"/>
      <c r="F11" s="126"/>
    </row>
    <row r="12" spans="3:7" ht="15.75" thickBot="1">
      <c r="C12" s="197" t="s">
        <v>35</v>
      </c>
      <c r="D12" s="196"/>
      <c r="E12" s="198" t="s">
        <v>36</v>
      </c>
      <c r="F12" s="199"/>
    </row>
    <row r="13" spans="3:7" ht="15.75" thickBot="1">
      <c r="C13" s="127">
        <f>Nämndsramar!F14/1000</f>
        <v>77.054000000000002</v>
      </c>
      <c r="D13" s="128">
        <f>Nämndsramar!G19/1000</f>
        <v>2.4551135896145753E-2</v>
      </c>
      <c r="E13" s="129">
        <f>Nämndsramar!G14/1000</f>
        <v>579.99704886410382</v>
      </c>
      <c r="F13" s="130">
        <f>Finansiering!J4/1000</f>
        <v>592.64</v>
      </c>
    </row>
    <row r="14" spans="3:7" ht="45">
      <c r="C14" s="124" t="s">
        <v>37</v>
      </c>
      <c r="D14" s="124" t="s">
        <v>38</v>
      </c>
      <c r="E14" s="124" t="s">
        <v>39</v>
      </c>
      <c r="F14" s="124" t="s">
        <v>40</v>
      </c>
    </row>
  </sheetData>
  <sheetProtection algorithmName="SHA-512" hashValue="KOFMHfWzSGbO+PXrNhgvoQgGEjIKsWKkKX5bVZAdTGV9jvSnxVHgBCm7fubfR3HqTA7INW7kwklhjikbD0KHig==" saltValue="hsayzNJf2KgRbllmwDnhqQ==" spinCount="100000" sheet="1" objects="1" scenarios="1"/>
  <mergeCells count="4">
    <mergeCell ref="C6:D6"/>
    <mergeCell ref="E6:F6"/>
    <mergeCell ref="C12:D12"/>
    <mergeCell ref="E12:F12"/>
  </mergeCells>
  <conditionalFormatting sqref="D7">
    <cfRule type="cellIs" dxfId="17" priority="12" operator="greaterThanOrEqual">
      <formula>0.01</formula>
    </cfRule>
    <cfRule type="cellIs" dxfId="16" priority="15" operator="lessThan">
      <formula>0.01</formula>
    </cfRule>
  </conditionalFormatting>
  <conditionalFormatting sqref="D13">
    <cfRule type="cellIs" dxfId="15" priority="20" operator="lessThan">
      <formula>0</formula>
    </cfRule>
    <cfRule type="cellIs" dxfId="14" priority="21" operator="greaterThan">
      <formula>0</formula>
    </cfRule>
  </conditionalFormatting>
  <conditionalFormatting sqref="E7">
    <cfRule type="cellIs" dxfId="13" priority="19" operator="greaterThan">
      <formula>#REF!</formula>
    </cfRule>
  </conditionalFormatting>
  <conditionalFormatting sqref="E7:F7">
    <cfRule type="cellIs" dxfId="12" priority="14" operator="equal">
      <formula>0</formula>
    </cfRule>
  </conditionalFormatting>
  <conditionalFormatting sqref="E13:F13">
    <cfRule type="cellIs" dxfId="11" priority="13" operator="equal">
      <formula>0</formula>
    </cfRule>
    <cfRule type="expression" dxfId="10" priority="18">
      <formula>#REF!&gt;#REF!</formula>
    </cfRule>
  </conditionalFormatting>
  <conditionalFormatting sqref="F7">
    <cfRule type="cellIs" dxfId="9" priority="16" operator="greaterThan">
      <formula>0</formula>
    </cfRule>
    <cfRule type="cellIs" dxfId="8" priority="17" operator="lessThan">
      <formula>0</formula>
    </cfRule>
  </conditionalFormatting>
  <conditionalFormatting sqref="G7">
    <cfRule type="cellIs" dxfId="7" priority="10" operator="greaterThan">
      <formula>$F$7</formula>
    </cfRule>
    <cfRule type="cellIs" dxfId="6" priority="11" operator="greaterThan">
      <formula>$F$7</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lessThan" id="{5E436FB4-F936-474D-9A7C-0D209AAA4940}">
            <xm:f>Nämndsramar!$K$18</xm:f>
            <x14:dxf>
              <fill>
                <patternFill>
                  <bgColor rgb="FFFF0000"/>
                </patternFill>
              </fill>
            </x14:dxf>
          </x14:cfRule>
          <xm:sqref>C7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zoomScale="110" zoomScaleNormal="110" workbookViewId="0">
      <selection activeCell="H20" sqref="H20"/>
    </sheetView>
  </sheetViews>
  <sheetFormatPr defaultRowHeight="15"/>
  <cols>
    <col min="1" max="1" width="40.28515625" bestFit="1" customWidth="1"/>
    <col min="2" max="2" width="9.28515625" customWidth="1"/>
    <col min="6" max="6" width="11" bestFit="1" customWidth="1"/>
    <col min="7" max="7" width="10.28515625" customWidth="1"/>
    <col min="8" max="8" width="9.28515625" customWidth="1"/>
    <col min="11" max="11" width="8.7109375" hidden="1" customWidth="1"/>
    <col min="14" max="14" width="10" customWidth="1"/>
  </cols>
  <sheetData>
    <row r="1" spans="1:13" ht="20.25">
      <c r="A1" s="31" t="s">
        <v>7</v>
      </c>
      <c r="B1" s="32">
        <v>2023</v>
      </c>
      <c r="C1" s="32">
        <v>2024</v>
      </c>
      <c r="D1" s="32">
        <v>2024</v>
      </c>
      <c r="E1" s="32">
        <v>2025</v>
      </c>
      <c r="F1" s="32">
        <v>2025</v>
      </c>
      <c r="G1" s="32">
        <v>2025</v>
      </c>
      <c r="H1" s="32">
        <v>2025</v>
      </c>
      <c r="I1" s="32">
        <v>2025</v>
      </c>
      <c r="J1" s="32">
        <v>2026</v>
      </c>
      <c r="L1" s="32">
        <v>2027</v>
      </c>
      <c r="M1" s="32">
        <v>2028</v>
      </c>
    </row>
    <row r="2" spans="1:13" ht="20.25">
      <c r="A2" s="33"/>
      <c r="B2" s="34"/>
      <c r="C2" s="35"/>
      <c r="D2" s="36"/>
      <c r="E2" s="37"/>
      <c r="F2" s="38"/>
      <c r="G2" s="39"/>
      <c r="H2" s="40"/>
      <c r="I2" s="41"/>
      <c r="J2" s="187" t="s">
        <v>209</v>
      </c>
      <c r="K2" s="188" t="s">
        <v>210</v>
      </c>
      <c r="L2" s="188" t="s">
        <v>210</v>
      </c>
      <c r="M2" s="189" t="s">
        <v>211</v>
      </c>
    </row>
    <row r="3" spans="1:13" ht="51">
      <c r="A3" s="42" t="s">
        <v>88</v>
      </c>
      <c r="B3" s="43" t="s">
        <v>66</v>
      </c>
      <c r="C3" s="44" t="s">
        <v>67</v>
      </c>
      <c r="D3" s="45" t="s">
        <v>68</v>
      </c>
      <c r="E3" s="46" t="s">
        <v>69</v>
      </c>
      <c r="F3" s="47" t="s">
        <v>8</v>
      </c>
      <c r="G3" s="48" t="s">
        <v>70</v>
      </c>
      <c r="H3" s="49" t="s">
        <v>9</v>
      </c>
      <c r="I3" s="50" t="s">
        <v>10</v>
      </c>
      <c r="J3" s="190" t="s">
        <v>212</v>
      </c>
      <c r="K3" s="191" t="s">
        <v>213</v>
      </c>
      <c r="L3" s="191" t="s">
        <v>213</v>
      </c>
      <c r="M3" s="192" t="s">
        <v>214</v>
      </c>
    </row>
    <row r="4" spans="1:13">
      <c r="A4" s="51" t="s">
        <v>63</v>
      </c>
      <c r="B4" s="52">
        <v>836</v>
      </c>
      <c r="C4" s="52">
        <v>1286</v>
      </c>
      <c r="D4" s="52">
        <v>1286</v>
      </c>
      <c r="E4" s="53">
        <v>1284</v>
      </c>
      <c r="F4" s="54">
        <f>PRIO!K50</f>
        <v>0</v>
      </c>
      <c r="G4" s="53">
        <f t="shared" ref="G4:G12" si="0">E4+F4</f>
        <v>1284</v>
      </c>
      <c r="H4" s="55">
        <v>1284</v>
      </c>
      <c r="I4" s="56">
        <f t="shared" ref="I4:I7" si="1">G4-H4</f>
        <v>0</v>
      </c>
      <c r="J4" s="53">
        <v>1301</v>
      </c>
      <c r="K4" s="53">
        <v>1329</v>
      </c>
      <c r="L4" s="53">
        <v>1329</v>
      </c>
      <c r="M4" s="53">
        <v>1361</v>
      </c>
    </row>
    <row r="5" spans="1:13">
      <c r="A5" s="51" t="s">
        <v>56</v>
      </c>
      <c r="B5" s="52">
        <v>723</v>
      </c>
      <c r="C5" s="52">
        <v>769</v>
      </c>
      <c r="D5" s="52">
        <v>700</v>
      </c>
      <c r="E5" s="53">
        <v>768</v>
      </c>
      <c r="F5" s="54">
        <f>PRIO!K35</f>
        <v>0</v>
      </c>
      <c r="G5" s="53">
        <f t="shared" si="0"/>
        <v>768</v>
      </c>
      <c r="H5" s="55">
        <v>768</v>
      </c>
      <c r="I5" s="56">
        <f t="shared" si="1"/>
        <v>0</v>
      </c>
      <c r="J5" s="53">
        <v>778</v>
      </c>
      <c r="K5" s="53">
        <v>795</v>
      </c>
      <c r="L5" s="53">
        <v>795</v>
      </c>
      <c r="M5" s="53">
        <v>814</v>
      </c>
    </row>
    <row r="6" spans="1:13">
      <c r="A6" s="51" t="s">
        <v>62</v>
      </c>
      <c r="B6" s="52">
        <v>1016</v>
      </c>
      <c r="C6" s="52">
        <v>1247</v>
      </c>
      <c r="D6" s="52">
        <v>1247</v>
      </c>
      <c r="E6" s="53">
        <v>1245</v>
      </c>
      <c r="F6" s="54">
        <f>PRIO!K52</f>
        <v>0</v>
      </c>
      <c r="G6" s="53">
        <f t="shared" si="0"/>
        <v>1245</v>
      </c>
      <c r="H6" s="55">
        <v>1245</v>
      </c>
      <c r="I6" s="56">
        <f t="shared" si="1"/>
        <v>0</v>
      </c>
      <c r="J6" s="53">
        <v>1261</v>
      </c>
      <c r="K6" s="53">
        <v>1288</v>
      </c>
      <c r="L6" s="53">
        <v>1288</v>
      </c>
      <c r="M6" s="53">
        <v>1319</v>
      </c>
    </row>
    <row r="7" spans="1:13">
      <c r="A7" s="51" t="s">
        <v>61</v>
      </c>
      <c r="B7" s="52">
        <v>4.7</v>
      </c>
      <c r="C7" s="52">
        <v>28</v>
      </c>
      <c r="D7" s="52">
        <v>188</v>
      </c>
      <c r="E7" s="53">
        <v>28.048864103899639</v>
      </c>
      <c r="F7" s="54">
        <f>PRIO!K22</f>
        <v>0</v>
      </c>
      <c r="G7" s="53">
        <f t="shared" si="0"/>
        <v>28.048864103899639</v>
      </c>
      <c r="H7" s="55">
        <v>28</v>
      </c>
      <c r="I7" s="56">
        <f t="shared" si="1"/>
        <v>4.8864103899639133E-2</v>
      </c>
      <c r="J7" s="53">
        <v>28</v>
      </c>
      <c r="K7" s="53">
        <v>29</v>
      </c>
      <c r="L7" s="53">
        <v>29</v>
      </c>
      <c r="M7" s="53">
        <v>29</v>
      </c>
    </row>
    <row r="8" spans="1:13">
      <c r="A8" s="51" t="s">
        <v>71</v>
      </c>
      <c r="B8" s="52">
        <v>86839.5</v>
      </c>
      <c r="C8" s="52">
        <v>91445</v>
      </c>
      <c r="D8" s="52">
        <v>89665</v>
      </c>
      <c r="E8" s="53">
        <v>95783</v>
      </c>
      <c r="F8" s="54">
        <f>PRIO!K10</f>
        <v>-1912</v>
      </c>
      <c r="G8" s="53">
        <f t="shared" si="0"/>
        <v>93871</v>
      </c>
      <c r="H8" s="55">
        <v>96966</v>
      </c>
      <c r="I8" s="56">
        <f>G8-H8</f>
        <v>-3095</v>
      </c>
      <c r="J8" s="53">
        <v>96722</v>
      </c>
      <c r="K8" s="53">
        <v>97663</v>
      </c>
      <c r="L8" s="53">
        <v>97663</v>
      </c>
      <c r="M8" s="53">
        <v>98916</v>
      </c>
    </row>
    <row r="9" spans="1:13">
      <c r="A9" s="51" t="s">
        <v>60</v>
      </c>
      <c r="B9" s="52">
        <v>3320</v>
      </c>
      <c r="C9" s="52">
        <v>3881</v>
      </c>
      <c r="D9" s="52">
        <v>3881</v>
      </c>
      <c r="E9" s="53">
        <v>3233</v>
      </c>
      <c r="F9" s="54">
        <f>PRIO!K5</f>
        <v>600</v>
      </c>
      <c r="G9" s="53">
        <f t="shared" si="0"/>
        <v>3833</v>
      </c>
      <c r="H9" s="55">
        <v>3833</v>
      </c>
      <c r="I9" s="56">
        <f t="shared" ref="I9:I13" si="2">G9-H9</f>
        <v>0</v>
      </c>
      <c r="J9" s="53">
        <v>3880</v>
      </c>
      <c r="K9" s="53">
        <v>3928</v>
      </c>
      <c r="L9" s="53">
        <v>3928</v>
      </c>
      <c r="M9" s="53">
        <v>3987</v>
      </c>
    </row>
    <row r="10" spans="1:13">
      <c r="A10" s="51" t="s">
        <v>64</v>
      </c>
      <c r="B10" s="52">
        <v>160687</v>
      </c>
      <c r="C10" s="52">
        <v>144820</v>
      </c>
      <c r="D10" s="52">
        <v>168040</v>
      </c>
      <c r="E10" s="53">
        <v>130410</v>
      </c>
      <c r="F10" s="54">
        <f>PRIO!K25</f>
        <v>33509</v>
      </c>
      <c r="G10" s="53">
        <f t="shared" si="0"/>
        <v>163919</v>
      </c>
      <c r="H10" s="55">
        <v>177510</v>
      </c>
      <c r="I10" s="56">
        <f t="shared" si="2"/>
        <v>-13591</v>
      </c>
      <c r="J10" s="53">
        <v>145986</v>
      </c>
      <c r="K10" s="53">
        <v>147728</v>
      </c>
      <c r="L10" s="53">
        <v>147728</v>
      </c>
      <c r="M10" s="53">
        <v>133832</v>
      </c>
    </row>
    <row r="11" spans="1:13">
      <c r="A11" s="51" t="s">
        <v>55</v>
      </c>
      <c r="B11" s="52">
        <v>54985</v>
      </c>
      <c r="C11" s="52">
        <v>40931</v>
      </c>
      <c r="D11" s="52">
        <v>51591</v>
      </c>
      <c r="E11" s="53">
        <v>40229</v>
      </c>
      <c r="F11" s="54">
        <f>PRIO!K33</f>
        <v>11607</v>
      </c>
      <c r="G11" s="53">
        <f t="shared" si="0"/>
        <v>51836</v>
      </c>
      <c r="H11" s="55">
        <v>51836</v>
      </c>
      <c r="I11" s="56">
        <f t="shared" si="2"/>
        <v>0</v>
      </c>
      <c r="J11" s="53">
        <v>237763</v>
      </c>
      <c r="K11" s="53">
        <v>243672</v>
      </c>
      <c r="L11" s="53">
        <v>243672</v>
      </c>
      <c r="M11" s="53">
        <v>249101</v>
      </c>
    </row>
    <row r="12" spans="1:13">
      <c r="A12" s="51" t="s">
        <v>65</v>
      </c>
      <c r="B12" s="52">
        <v>266024</v>
      </c>
      <c r="C12" s="52">
        <v>236574</v>
      </c>
      <c r="D12" s="52">
        <v>264774</v>
      </c>
      <c r="E12" s="53">
        <v>229963</v>
      </c>
      <c r="F12" s="54">
        <f>PRIO!K15</f>
        <v>33250</v>
      </c>
      <c r="G12" s="53">
        <f t="shared" si="0"/>
        <v>263213</v>
      </c>
      <c r="H12" s="55">
        <v>271263</v>
      </c>
      <c r="I12" s="56">
        <f t="shared" si="2"/>
        <v>-8050</v>
      </c>
      <c r="J12" s="53">
        <v>40485</v>
      </c>
      <c r="K12" s="53">
        <v>38999</v>
      </c>
      <c r="L12" s="53">
        <v>38999</v>
      </c>
      <c r="M12" s="53">
        <v>37611</v>
      </c>
    </row>
    <row r="13" spans="1:13">
      <c r="A13" s="51" t="s">
        <v>89</v>
      </c>
      <c r="B13" s="52"/>
      <c r="C13" s="52"/>
      <c r="D13" s="52"/>
      <c r="E13" s="53"/>
      <c r="F13" s="54">
        <f>PRIO!K31</f>
        <v>0</v>
      </c>
      <c r="G13" s="53">
        <f>F13</f>
        <v>0</v>
      </c>
      <c r="H13" s="55">
        <v>1290</v>
      </c>
      <c r="I13" s="56">
        <f t="shared" si="2"/>
        <v>-1290</v>
      </c>
      <c r="J13" s="53"/>
      <c r="K13" s="53"/>
      <c r="L13" s="53"/>
      <c r="M13" s="53"/>
    </row>
    <row r="14" spans="1:13">
      <c r="A14" s="51" t="s">
        <v>11</v>
      </c>
      <c r="B14" s="52">
        <f>SUM(B4:B12)</f>
        <v>574435.19999999995</v>
      </c>
      <c r="C14" s="52">
        <v>520981</v>
      </c>
      <c r="D14" s="52">
        <f t="shared" ref="D14:E14" si="3">SUM(D4:D12)</f>
        <v>581372</v>
      </c>
      <c r="E14" s="52">
        <f t="shared" si="3"/>
        <v>502943.04886410391</v>
      </c>
      <c r="F14" s="54">
        <f>SUM(F4:F13)</f>
        <v>77054</v>
      </c>
      <c r="G14" s="52">
        <f>SUM(G4:G13)</f>
        <v>579997.04886410385</v>
      </c>
      <c r="H14" s="57">
        <f>SUM(H4:H13)</f>
        <v>606023</v>
      </c>
      <c r="I14" s="56">
        <f>SUM(I4:I13)</f>
        <v>-26025.951135896099</v>
      </c>
      <c r="J14" s="53">
        <f>SUM(J4:J12)</f>
        <v>528204</v>
      </c>
      <c r="K14" s="53">
        <f>SUM(K4:K12)</f>
        <v>535431</v>
      </c>
      <c r="L14" s="53">
        <f>SUM(L4:L12)</f>
        <v>535431</v>
      </c>
      <c r="M14" s="53">
        <f>SUM(M4:M13)</f>
        <v>526970</v>
      </c>
    </row>
    <row r="15" spans="1:13" hidden="1">
      <c r="A15" s="51" t="s">
        <v>44</v>
      </c>
      <c r="B15" s="52">
        <v>-10</v>
      </c>
      <c r="C15" s="52"/>
      <c r="D15" s="52"/>
      <c r="E15" s="52"/>
      <c r="F15" s="52"/>
      <c r="G15" s="52"/>
      <c r="H15" s="52"/>
      <c r="I15" s="52"/>
      <c r="J15" s="53"/>
      <c r="K15" s="53"/>
      <c r="L15" s="53"/>
      <c r="M15" s="53"/>
    </row>
    <row r="16" spans="1:13">
      <c r="A16" s="51" t="s">
        <v>12</v>
      </c>
      <c r="B16" s="52">
        <v>-567493</v>
      </c>
      <c r="C16" s="52">
        <v>-586459</v>
      </c>
      <c r="D16" s="52">
        <v>-586459</v>
      </c>
      <c r="E16" s="53">
        <v>-582698</v>
      </c>
      <c r="F16" s="52"/>
      <c r="G16" s="52">
        <f>E16+Finansiering!D4*-1+Finansiering!A7/1000*-1</f>
        <v>-585948</v>
      </c>
      <c r="H16" s="58">
        <f>E16</f>
        <v>-582698</v>
      </c>
      <c r="I16" s="53"/>
      <c r="J16" s="53">
        <v>-593119</v>
      </c>
      <c r="K16" s="53">
        <v>-601057</v>
      </c>
      <c r="L16" s="53">
        <v>-601057</v>
      </c>
      <c r="M16" s="53">
        <v>-610077</v>
      </c>
    </row>
    <row r="17" spans="1:13" ht="15.75" thickBot="1">
      <c r="A17" s="59" t="s">
        <v>13</v>
      </c>
      <c r="B17" s="60">
        <f>(B16*-1)-(B14+B15)</f>
        <v>-6932.1999999999534</v>
      </c>
      <c r="C17" s="60">
        <f t="shared" ref="C17:H17" si="4">(C16*-1)-C14</f>
        <v>65478</v>
      </c>
      <c r="D17" s="60">
        <f t="shared" si="4"/>
        <v>5087</v>
      </c>
      <c r="E17" s="60">
        <f>(E16*-1)-E14</f>
        <v>79754.951135896088</v>
      </c>
      <c r="F17" s="61"/>
      <c r="G17" s="62">
        <f>(G16*-1)-G14</f>
        <v>5950.9511358961463</v>
      </c>
      <c r="H17" s="63">
        <f t="shared" si="4"/>
        <v>-23325</v>
      </c>
      <c r="I17" s="63"/>
      <c r="J17" s="63">
        <f t="shared" ref="J17:M17" si="5">(J16*-1)-J14</f>
        <v>64915</v>
      </c>
      <c r="K17" s="63">
        <f t="shared" si="5"/>
        <v>65626</v>
      </c>
      <c r="L17" s="63">
        <f t="shared" si="5"/>
        <v>65626</v>
      </c>
      <c r="M17" s="63">
        <f t="shared" si="5"/>
        <v>83107</v>
      </c>
    </row>
    <row r="18" spans="1:13" ht="15.75" thickBot="1">
      <c r="A18" s="64" t="s">
        <v>14</v>
      </c>
      <c r="B18" s="65"/>
      <c r="C18" s="65"/>
      <c r="D18" s="66"/>
      <c r="E18" s="67">
        <f>Finansiering!I4*0.01</f>
        <v>5893.9000000000005</v>
      </c>
      <c r="F18" s="68"/>
      <c r="G18" s="67">
        <f>Finansiering!J4*Finansiering!A10</f>
        <v>5926.4000000000005</v>
      </c>
      <c r="K18">
        <f>G18/1000</f>
        <v>5.9264000000000001</v>
      </c>
    </row>
    <row r="19" spans="1:13" ht="15.75" thickBot="1">
      <c r="A19" s="69" t="s">
        <v>15</v>
      </c>
      <c r="B19" s="28"/>
      <c r="C19" s="28"/>
      <c r="D19" s="28"/>
      <c r="E19" s="70">
        <f>E17-E18</f>
        <v>73861.051135896094</v>
      </c>
      <c r="F19" s="71"/>
      <c r="G19" s="70">
        <f>G17-G18</f>
        <v>24.551135896145752</v>
      </c>
    </row>
    <row r="20" spans="1:13" ht="15.75" thickBot="1">
      <c r="A20" s="72" t="s">
        <v>16</v>
      </c>
      <c r="B20" s="73"/>
      <c r="C20" s="73"/>
      <c r="D20" s="73"/>
      <c r="E20" s="74">
        <v>18612</v>
      </c>
      <c r="F20" s="73"/>
      <c r="G20" s="74">
        <v>18612</v>
      </c>
    </row>
    <row r="21" spans="1:13" ht="15.75" thickBot="1">
      <c r="A21" s="75" t="s">
        <v>17</v>
      </c>
      <c r="B21" s="28"/>
      <c r="C21" s="28"/>
      <c r="D21" s="28"/>
      <c r="E21" s="70">
        <f>E18+E20</f>
        <v>24505.9</v>
      </c>
      <c r="F21" s="28"/>
      <c r="G21" s="70">
        <f>G20+G18</f>
        <v>24538.400000000001</v>
      </c>
    </row>
  </sheetData>
  <sheetProtection selectLockedCells="1" selectUnlockedCells="1"/>
  <protectedRanges>
    <protectedRange sqref="D4:D13 D15:D16" name="Område2"/>
    <protectedRange sqref="B4:C13 B15:C16 B14:E14 G14:H14" name="Område1"/>
    <protectedRange sqref="J14" name="Område1_1"/>
  </protectedRange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tabSelected="1" topLeftCell="A22" zoomScale="110" zoomScaleNormal="110" workbookViewId="0">
      <selection activeCell="B40" sqref="B40"/>
    </sheetView>
  </sheetViews>
  <sheetFormatPr defaultRowHeight="15"/>
  <cols>
    <col min="1" max="1" width="32.42578125" customWidth="1"/>
    <col min="2" max="2" width="31.5703125" customWidth="1"/>
    <col min="3" max="3" width="14.7109375" customWidth="1"/>
    <col min="4" max="4" width="11.28515625" customWidth="1"/>
    <col min="5" max="5" width="10.7109375" customWidth="1"/>
    <col min="6" max="6" width="12.28515625" customWidth="1"/>
    <col min="7" max="7" width="10.5703125" customWidth="1"/>
    <col min="9" max="9" width="25.5703125" bestFit="1" customWidth="1"/>
    <col min="10" max="10" width="6.28515625" hidden="1" customWidth="1"/>
    <col min="11" max="11" width="7.7109375" hidden="1" customWidth="1"/>
    <col min="12" max="13" width="6.28515625" hidden="1" customWidth="1"/>
    <col min="14" max="14" width="1.5703125" hidden="1" customWidth="1"/>
    <col min="15" max="15" width="4.28515625" hidden="1" customWidth="1"/>
    <col min="16" max="17" width="6.28515625" customWidth="1"/>
  </cols>
  <sheetData>
    <row r="1" spans="1:19" ht="34.5" thickBot="1">
      <c r="A1" s="76" t="s">
        <v>18</v>
      </c>
      <c r="B1" s="77" t="s">
        <v>19</v>
      </c>
      <c r="C1" s="77" t="s">
        <v>20</v>
      </c>
      <c r="D1" s="78" t="s">
        <v>21</v>
      </c>
      <c r="E1" s="79" t="s">
        <v>57</v>
      </c>
      <c r="F1" s="80" t="s">
        <v>58</v>
      </c>
      <c r="G1" s="77" t="s">
        <v>59</v>
      </c>
      <c r="H1" s="81" t="s">
        <v>23</v>
      </c>
      <c r="I1" s="155" t="s">
        <v>51</v>
      </c>
      <c r="S1" s="183"/>
    </row>
    <row r="2" spans="1:19" ht="24.75">
      <c r="A2" s="82" t="s">
        <v>64</v>
      </c>
      <c r="B2" s="83" t="s">
        <v>52</v>
      </c>
      <c r="C2" s="84" t="s">
        <v>24</v>
      </c>
      <c r="D2" s="143" t="s">
        <v>4</v>
      </c>
      <c r="E2" s="85">
        <v>9650</v>
      </c>
      <c r="F2" s="86">
        <v>8700</v>
      </c>
      <c r="G2" s="145">
        <v>-30</v>
      </c>
      <c r="H2" s="87">
        <f>F2+G2</f>
        <v>8670</v>
      </c>
      <c r="I2" s="156"/>
      <c r="J2">
        <f>IF(D2="JA",H2,0)</f>
        <v>8670</v>
      </c>
      <c r="O2" t="s">
        <v>4</v>
      </c>
    </row>
    <row r="3" spans="1:19" ht="24.75">
      <c r="A3" s="88" t="s">
        <v>64</v>
      </c>
      <c r="B3" s="89" t="s">
        <v>53</v>
      </c>
      <c r="C3" s="90" t="s">
        <v>24</v>
      </c>
      <c r="D3" s="144" t="s">
        <v>4</v>
      </c>
      <c r="E3" s="85">
        <v>1350</v>
      </c>
      <c r="F3" s="86">
        <v>1000</v>
      </c>
      <c r="G3" s="145">
        <v>350</v>
      </c>
      <c r="H3" s="87">
        <f t="shared" ref="H3:H54" si="0">F3+G3</f>
        <v>1350</v>
      </c>
      <c r="I3" s="156"/>
      <c r="J3">
        <f>IF(D3="JA",H3,0)</f>
        <v>1350</v>
      </c>
      <c r="O3" t="s">
        <v>25</v>
      </c>
    </row>
    <row r="4" spans="1:19" ht="24">
      <c r="A4" s="82" t="s">
        <v>64</v>
      </c>
      <c r="B4" s="83" t="s">
        <v>54</v>
      </c>
      <c r="C4" s="84" t="s">
        <v>24</v>
      </c>
      <c r="D4" s="143" t="s">
        <v>4</v>
      </c>
      <c r="E4" s="85">
        <v>5000</v>
      </c>
      <c r="F4" s="86">
        <v>2700</v>
      </c>
      <c r="G4" s="145">
        <v>1720</v>
      </c>
      <c r="H4" s="87">
        <f t="shared" si="0"/>
        <v>4420</v>
      </c>
      <c r="I4" s="156"/>
      <c r="J4">
        <f t="shared" ref="J4:J54" si="1">IF(D4="JA",H4,0)</f>
        <v>4420</v>
      </c>
    </row>
    <row r="5" spans="1:19" ht="90.75" customHeight="1">
      <c r="A5" s="88" t="s">
        <v>77</v>
      </c>
      <c r="B5" s="89" t="s">
        <v>78</v>
      </c>
      <c r="C5" s="90" t="s">
        <v>79</v>
      </c>
      <c r="D5" s="144" t="s">
        <v>4</v>
      </c>
      <c r="E5" s="85">
        <v>600</v>
      </c>
      <c r="F5" s="86">
        <v>600</v>
      </c>
      <c r="G5" s="145">
        <v>0</v>
      </c>
      <c r="H5" s="87">
        <f>F5+G5</f>
        <v>600</v>
      </c>
      <c r="I5" s="156"/>
      <c r="J5">
        <f>IF(D5="JA",H5,0)</f>
        <v>600</v>
      </c>
      <c r="K5" s="165">
        <f>J5</f>
        <v>600</v>
      </c>
      <c r="L5" s="165" t="s">
        <v>106</v>
      </c>
    </row>
    <row r="6" spans="1:19">
      <c r="A6" s="82" t="s">
        <v>71</v>
      </c>
      <c r="B6" s="83" t="s">
        <v>90</v>
      </c>
      <c r="C6" s="84" t="s">
        <v>73</v>
      </c>
      <c r="D6" s="143" t="s">
        <v>25</v>
      </c>
      <c r="E6" s="85">
        <v>70</v>
      </c>
      <c r="F6" s="86">
        <v>70</v>
      </c>
      <c r="G6" s="145"/>
      <c r="H6" s="87">
        <f>F6+G6</f>
        <v>70</v>
      </c>
      <c r="I6" s="156"/>
      <c r="J6">
        <f>IF(D6="JA",H6,0)</f>
        <v>0</v>
      </c>
    </row>
    <row r="7" spans="1:19" ht="24.75">
      <c r="A7" s="88" t="s">
        <v>71</v>
      </c>
      <c r="B7" s="89" t="s">
        <v>72</v>
      </c>
      <c r="C7" s="90" t="s">
        <v>73</v>
      </c>
      <c r="D7" s="144" t="s">
        <v>25</v>
      </c>
      <c r="E7" s="85">
        <v>50</v>
      </c>
      <c r="F7" s="86">
        <v>50</v>
      </c>
      <c r="G7" s="145"/>
      <c r="H7" s="87">
        <f t="shared" si="0"/>
        <v>50</v>
      </c>
      <c r="I7" s="156"/>
      <c r="J7">
        <f t="shared" si="1"/>
        <v>0</v>
      </c>
    </row>
    <row r="8" spans="1:19">
      <c r="A8" s="82" t="s">
        <v>71</v>
      </c>
      <c r="B8" s="83" t="s">
        <v>74</v>
      </c>
      <c r="C8" s="84" t="s">
        <v>73</v>
      </c>
      <c r="D8" s="143" t="s">
        <v>25</v>
      </c>
      <c r="E8" s="85">
        <v>125</v>
      </c>
      <c r="F8" s="86">
        <v>125</v>
      </c>
      <c r="G8" s="145"/>
      <c r="H8" s="87">
        <f t="shared" si="0"/>
        <v>125</v>
      </c>
      <c r="I8" s="156"/>
      <c r="J8">
        <f t="shared" si="1"/>
        <v>0</v>
      </c>
    </row>
    <row r="9" spans="1:19">
      <c r="A9" s="82" t="s">
        <v>71</v>
      </c>
      <c r="B9" s="83" t="s">
        <v>75</v>
      </c>
      <c r="C9" s="84" t="s">
        <v>73</v>
      </c>
      <c r="D9" s="143" t="s">
        <v>25</v>
      </c>
      <c r="E9" s="85">
        <v>200</v>
      </c>
      <c r="F9" s="86">
        <v>200</v>
      </c>
      <c r="G9" s="145"/>
      <c r="H9" s="87">
        <f t="shared" si="0"/>
        <v>200</v>
      </c>
      <c r="I9" s="156"/>
      <c r="J9">
        <f t="shared" si="1"/>
        <v>0</v>
      </c>
    </row>
    <row r="10" spans="1:19" ht="24.75">
      <c r="A10" s="88" t="s">
        <v>71</v>
      </c>
      <c r="B10" s="89" t="s">
        <v>76</v>
      </c>
      <c r="C10" s="90" t="s">
        <v>73</v>
      </c>
      <c r="D10" s="144" t="s">
        <v>4</v>
      </c>
      <c r="E10" s="85">
        <v>738</v>
      </c>
      <c r="F10" s="86">
        <v>738</v>
      </c>
      <c r="G10" s="145"/>
      <c r="H10" s="87">
        <f t="shared" si="0"/>
        <v>738</v>
      </c>
      <c r="I10" s="156"/>
      <c r="J10">
        <f t="shared" si="1"/>
        <v>738</v>
      </c>
      <c r="K10" s="164">
        <f>J6+J7+J8+J9+J10+K37</f>
        <v>-1912</v>
      </c>
      <c r="L10" s="164" t="s">
        <v>107</v>
      </c>
    </row>
    <row r="11" spans="1:19">
      <c r="A11" s="82" t="s">
        <v>65</v>
      </c>
      <c r="B11" s="83" t="s">
        <v>80</v>
      </c>
      <c r="C11" s="84" t="s">
        <v>73</v>
      </c>
      <c r="D11" s="143" t="s">
        <v>4</v>
      </c>
      <c r="E11" s="85">
        <v>200</v>
      </c>
      <c r="F11" s="86">
        <v>200</v>
      </c>
      <c r="G11" s="145"/>
      <c r="H11" s="87">
        <f t="shared" si="0"/>
        <v>200</v>
      </c>
      <c r="I11" s="156"/>
      <c r="J11">
        <f t="shared" si="1"/>
        <v>200</v>
      </c>
    </row>
    <row r="12" spans="1:19">
      <c r="A12" s="88" t="s">
        <v>65</v>
      </c>
      <c r="B12" s="89" t="s">
        <v>215</v>
      </c>
      <c r="C12" s="90" t="s">
        <v>73</v>
      </c>
      <c r="D12" s="144" t="s">
        <v>4</v>
      </c>
      <c r="E12" s="85">
        <v>3600</v>
      </c>
      <c r="F12" s="86">
        <v>3600</v>
      </c>
      <c r="G12" s="145">
        <v>-250</v>
      </c>
      <c r="H12" s="87">
        <f t="shared" si="0"/>
        <v>3350</v>
      </c>
      <c r="I12" s="156"/>
      <c r="J12">
        <f t="shared" si="1"/>
        <v>3350</v>
      </c>
    </row>
    <row r="13" spans="1:19">
      <c r="A13" s="82" t="s">
        <v>65</v>
      </c>
      <c r="B13" s="83" t="s">
        <v>81</v>
      </c>
      <c r="C13" s="84" t="s">
        <v>73</v>
      </c>
      <c r="D13" s="143" t="s">
        <v>4</v>
      </c>
      <c r="E13" s="85">
        <v>17000</v>
      </c>
      <c r="F13" s="86">
        <v>17000</v>
      </c>
      <c r="G13" s="145">
        <v>-3100</v>
      </c>
      <c r="H13" s="87">
        <f t="shared" si="0"/>
        <v>13900</v>
      </c>
      <c r="I13" s="156"/>
      <c r="J13">
        <f t="shared" si="1"/>
        <v>13900</v>
      </c>
    </row>
    <row r="14" spans="1:19">
      <c r="A14" s="88" t="s">
        <v>65</v>
      </c>
      <c r="B14" s="89" t="s">
        <v>82</v>
      </c>
      <c r="C14" s="90" t="s">
        <v>73</v>
      </c>
      <c r="D14" s="144" t="s">
        <v>4</v>
      </c>
      <c r="E14" s="85">
        <v>9500</v>
      </c>
      <c r="F14" s="86">
        <v>9500</v>
      </c>
      <c r="G14" s="145"/>
      <c r="H14" s="87">
        <f t="shared" si="0"/>
        <v>9500</v>
      </c>
      <c r="I14" s="156"/>
      <c r="J14">
        <f t="shared" si="1"/>
        <v>9500</v>
      </c>
    </row>
    <row r="15" spans="1:19">
      <c r="A15" s="82" t="s">
        <v>65</v>
      </c>
      <c r="B15" s="83" t="s">
        <v>83</v>
      </c>
      <c r="C15" s="84" t="s">
        <v>73</v>
      </c>
      <c r="D15" s="143" t="s">
        <v>4</v>
      </c>
      <c r="E15" s="85">
        <v>5000</v>
      </c>
      <c r="F15" s="86">
        <v>5000</v>
      </c>
      <c r="G15" s="145"/>
      <c r="H15" s="87">
        <f t="shared" si="0"/>
        <v>5000</v>
      </c>
      <c r="I15" s="156"/>
      <c r="J15">
        <f t="shared" si="1"/>
        <v>5000</v>
      </c>
      <c r="K15" s="166">
        <f>J11+J12+J13+J14+J15+J16+J17+J18+J19+K44</f>
        <v>33250</v>
      </c>
      <c r="L15" s="166" t="s">
        <v>108</v>
      </c>
    </row>
    <row r="16" spans="1:19">
      <c r="A16" s="88" t="s">
        <v>65</v>
      </c>
      <c r="B16" s="89" t="s">
        <v>84</v>
      </c>
      <c r="C16" s="90" t="s">
        <v>73</v>
      </c>
      <c r="D16" s="144" t="s">
        <v>25</v>
      </c>
      <c r="E16" s="85">
        <v>4000</v>
      </c>
      <c r="F16" s="86">
        <v>4000</v>
      </c>
      <c r="G16" s="145"/>
      <c r="H16" s="87">
        <f t="shared" si="0"/>
        <v>4000</v>
      </c>
      <c r="I16" s="156"/>
      <c r="J16">
        <f t="shared" si="1"/>
        <v>0</v>
      </c>
    </row>
    <row r="17" spans="1:12">
      <c r="A17" s="82" t="s">
        <v>65</v>
      </c>
      <c r="B17" s="83" t="s">
        <v>85</v>
      </c>
      <c r="C17" s="84" t="s">
        <v>73</v>
      </c>
      <c r="D17" s="143" t="s">
        <v>25</v>
      </c>
      <c r="E17" s="85">
        <v>700</v>
      </c>
      <c r="F17" s="86">
        <v>700</v>
      </c>
      <c r="G17" s="145"/>
      <c r="H17" s="87">
        <f t="shared" si="0"/>
        <v>700</v>
      </c>
      <c r="I17" s="156"/>
      <c r="J17">
        <f t="shared" si="1"/>
        <v>0</v>
      </c>
    </row>
    <row r="18" spans="1:12">
      <c r="A18" s="88" t="s">
        <v>65</v>
      </c>
      <c r="B18" s="89" t="s">
        <v>86</v>
      </c>
      <c r="C18" s="90" t="s">
        <v>73</v>
      </c>
      <c r="D18" s="144" t="s">
        <v>4</v>
      </c>
      <c r="E18" s="85">
        <v>800</v>
      </c>
      <c r="F18" s="86">
        <v>800</v>
      </c>
      <c r="G18" s="145"/>
      <c r="H18" s="87">
        <f t="shared" si="0"/>
        <v>800</v>
      </c>
      <c r="I18" s="156"/>
      <c r="J18">
        <f t="shared" si="1"/>
        <v>800</v>
      </c>
    </row>
    <row r="19" spans="1:12">
      <c r="A19" s="82" t="s">
        <v>65</v>
      </c>
      <c r="B19" s="83" t="s">
        <v>87</v>
      </c>
      <c r="C19" s="84" t="s">
        <v>73</v>
      </c>
      <c r="D19" s="143" t="s">
        <v>4</v>
      </c>
      <c r="E19" s="85">
        <v>500</v>
      </c>
      <c r="F19" s="86">
        <v>500</v>
      </c>
      <c r="G19" s="145"/>
      <c r="H19" s="87">
        <f t="shared" si="0"/>
        <v>500</v>
      </c>
      <c r="I19" s="156"/>
      <c r="J19">
        <f t="shared" si="1"/>
        <v>500</v>
      </c>
    </row>
    <row r="20" spans="1:12" ht="24">
      <c r="A20" s="88" t="s">
        <v>64</v>
      </c>
      <c r="B20" s="89" t="s">
        <v>91</v>
      </c>
      <c r="C20" s="90" t="s">
        <v>73</v>
      </c>
      <c r="D20" s="144" t="s">
        <v>4</v>
      </c>
      <c r="E20" s="85">
        <v>11000</v>
      </c>
      <c r="F20" s="86">
        <v>11000</v>
      </c>
      <c r="G20" s="145">
        <v>-5000</v>
      </c>
      <c r="H20" s="87">
        <f t="shared" si="0"/>
        <v>6000</v>
      </c>
      <c r="I20" s="156"/>
      <c r="J20">
        <f t="shared" si="1"/>
        <v>6000</v>
      </c>
    </row>
    <row r="21" spans="1:12" ht="24">
      <c r="A21" s="82" t="s">
        <v>64</v>
      </c>
      <c r="B21" s="83" t="s">
        <v>92</v>
      </c>
      <c r="C21" s="84" t="s">
        <v>73</v>
      </c>
      <c r="D21" s="143" t="s">
        <v>4</v>
      </c>
      <c r="E21" s="85">
        <v>1500</v>
      </c>
      <c r="F21" s="86">
        <v>1500</v>
      </c>
      <c r="G21" s="145"/>
      <c r="H21" s="87">
        <f t="shared" si="0"/>
        <v>1500</v>
      </c>
      <c r="I21" s="156"/>
      <c r="J21">
        <f t="shared" si="1"/>
        <v>1500</v>
      </c>
    </row>
    <row r="22" spans="1:12" ht="24.75">
      <c r="A22" s="88" t="s">
        <v>64</v>
      </c>
      <c r="B22" s="89" t="s">
        <v>93</v>
      </c>
      <c r="C22" s="90" t="s">
        <v>73</v>
      </c>
      <c r="D22" s="144" t="s">
        <v>25</v>
      </c>
      <c r="E22" s="85">
        <v>500</v>
      </c>
      <c r="F22" s="86">
        <v>500</v>
      </c>
      <c r="G22" s="145"/>
      <c r="H22" s="87">
        <f t="shared" si="0"/>
        <v>500</v>
      </c>
      <c r="I22" s="156"/>
      <c r="J22">
        <f t="shared" si="1"/>
        <v>0</v>
      </c>
    </row>
    <row r="23" spans="1:12" ht="24.75">
      <c r="A23" s="82" t="s">
        <v>64</v>
      </c>
      <c r="B23" s="83" t="s">
        <v>94</v>
      </c>
      <c r="C23" s="84" t="s">
        <v>73</v>
      </c>
      <c r="D23" s="143" t="s">
        <v>25</v>
      </c>
      <c r="E23" s="85">
        <v>700</v>
      </c>
      <c r="F23" s="86">
        <v>700</v>
      </c>
      <c r="G23" s="145"/>
      <c r="H23" s="87">
        <f t="shared" si="0"/>
        <v>700</v>
      </c>
      <c r="I23" s="156"/>
      <c r="J23">
        <f t="shared" si="1"/>
        <v>0</v>
      </c>
    </row>
    <row r="24" spans="1:12" ht="24">
      <c r="A24" s="163" t="s">
        <v>64</v>
      </c>
      <c r="B24" s="89" t="s">
        <v>96</v>
      </c>
      <c r="C24" s="90" t="s">
        <v>73</v>
      </c>
      <c r="D24" s="144" t="s">
        <v>4</v>
      </c>
      <c r="E24" s="85">
        <v>6500</v>
      </c>
      <c r="F24" s="86">
        <v>6500</v>
      </c>
      <c r="G24" s="145">
        <v>-1400</v>
      </c>
      <c r="H24" s="87">
        <f t="shared" si="0"/>
        <v>5100</v>
      </c>
      <c r="I24" s="156"/>
      <c r="J24">
        <f t="shared" si="1"/>
        <v>5100</v>
      </c>
    </row>
    <row r="25" spans="1:12" ht="24">
      <c r="A25" s="82" t="s">
        <v>64</v>
      </c>
      <c r="B25" s="83" t="s">
        <v>95</v>
      </c>
      <c r="C25" s="84" t="s">
        <v>73</v>
      </c>
      <c r="D25" s="143" t="s">
        <v>25</v>
      </c>
      <c r="E25" s="85">
        <v>800</v>
      </c>
      <c r="F25" s="86">
        <v>800</v>
      </c>
      <c r="G25" s="145"/>
      <c r="H25" s="87">
        <f t="shared" si="0"/>
        <v>800</v>
      </c>
      <c r="I25" s="156"/>
      <c r="J25">
        <f t="shared" si="1"/>
        <v>0</v>
      </c>
      <c r="K25" s="167">
        <f>J20+J21+J22+J23+J24+J25+J26+J27+J28+J29+J2+J3+J4+K47</f>
        <v>33509</v>
      </c>
      <c r="L25" s="167" t="s">
        <v>109</v>
      </c>
    </row>
    <row r="26" spans="1:12" ht="24.75">
      <c r="A26" s="88" t="s">
        <v>64</v>
      </c>
      <c r="B26" s="89" t="s">
        <v>97</v>
      </c>
      <c r="C26" s="90" t="s">
        <v>73</v>
      </c>
      <c r="D26" s="144" t="s">
        <v>4</v>
      </c>
      <c r="E26" s="85">
        <v>4150</v>
      </c>
      <c r="F26" s="86">
        <v>4150</v>
      </c>
      <c r="G26" s="145">
        <v>-1480</v>
      </c>
      <c r="H26" s="87">
        <f t="shared" si="0"/>
        <v>2670</v>
      </c>
      <c r="I26" s="156"/>
      <c r="J26">
        <f t="shared" si="1"/>
        <v>2670</v>
      </c>
    </row>
    <row r="27" spans="1:12" ht="24">
      <c r="A27" s="82" t="s">
        <v>64</v>
      </c>
      <c r="B27" s="83" t="s">
        <v>98</v>
      </c>
      <c r="C27" s="84" t="s">
        <v>73</v>
      </c>
      <c r="D27" s="143" t="s">
        <v>4</v>
      </c>
      <c r="E27" s="85">
        <v>900</v>
      </c>
      <c r="F27" s="86">
        <v>900</v>
      </c>
      <c r="G27" s="145"/>
      <c r="H27" s="87">
        <f t="shared" si="0"/>
        <v>900</v>
      </c>
      <c r="I27" s="156"/>
      <c r="J27">
        <f t="shared" si="1"/>
        <v>900</v>
      </c>
    </row>
    <row r="28" spans="1:12" ht="24">
      <c r="A28" s="88" t="s">
        <v>64</v>
      </c>
      <c r="B28" s="89" t="s">
        <v>99</v>
      </c>
      <c r="C28" s="90" t="s">
        <v>73</v>
      </c>
      <c r="D28" s="144" t="s">
        <v>4</v>
      </c>
      <c r="E28" s="85">
        <v>4600</v>
      </c>
      <c r="F28" s="86">
        <v>4600</v>
      </c>
      <c r="G28" s="145">
        <v>-1701</v>
      </c>
      <c r="H28" s="87">
        <f t="shared" si="0"/>
        <v>2899</v>
      </c>
      <c r="I28" s="156"/>
      <c r="J28">
        <f t="shared" si="1"/>
        <v>2899</v>
      </c>
    </row>
    <row r="29" spans="1:12" ht="24">
      <c r="A29" s="82" t="s">
        <v>64</v>
      </c>
      <c r="B29" s="83" t="s">
        <v>100</v>
      </c>
      <c r="C29" s="84" t="s">
        <v>73</v>
      </c>
      <c r="D29" s="143" t="s">
        <v>25</v>
      </c>
      <c r="E29" s="85">
        <v>1030</v>
      </c>
      <c r="F29" s="86">
        <v>1030</v>
      </c>
      <c r="G29" s="145"/>
      <c r="H29" s="87">
        <f t="shared" si="0"/>
        <v>1030</v>
      </c>
      <c r="I29" s="156"/>
      <c r="J29">
        <f t="shared" si="1"/>
        <v>0</v>
      </c>
    </row>
    <row r="30" spans="1:12" ht="24.75">
      <c r="A30" s="88" t="s">
        <v>101</v>
      </c>
      <c r="B30" s="89" t="s">
        <v>102</v>
      </c>
      <c r="C30" s="90" t="s">
        <v>73</v>
      </c>
      <c r="D30" s="144" t="s">
        <v>25</v>
      </c>
      <c r="E30" s="85">
        <v>500</v>
      </c>
      <c r="F30" s="86">
        <v>500</v>
      </c>
      <c r="G30" s="145"/>
      <c r="H30" s="87">
        <f t="shared" si="0"/>
        <v>500</v>
      </c>
      <c r="I30" s="156"/>
      <c r="J30">
        <f t="shared" si="1"/>
        <v>0</v>
      </c>
    </row>
    <row r="31" spans="1:12">
      <c r="A31" s="82" t="s">
        <v>101</v>
      </c>
      <c r="B31" s="83" t="s">
        <v>103</v>
      </c>
      <c r="C31" s="84" t="s">
        <v>73</v>
      </c>
      <c r="D31" s="143" t="s">
        <v>25</v>
      </c>
      <c r="E31" s="85">
        <v>440</v>
      </c>
      <c r="F31" s="86">
        <v>440</v>
      </c>
      <c r="G31" s="145"/>
      <c r="H31" s="87">
        <f t="shared" si="0"/>
        <v>440</v>
      </c>
      <c r="I31" s="156"/>
      <c r="J31">
        <f t="shared" si="1"/>
        <v>0</v>
      </c>
      <c r="K31" s="168">
        <f>J30+J31+J32</f>
        <v>0</v>
      </c>
      <c r="L31" s="168" t="s">
        <v>105</v>
      </c>
    </row>
    <row r="32" spans="1:12" ht="24.75">
      <c r="A32" s="88" t="s">
        <v>101</v>
      </c>
      <c r="B32" s="89" t="s">
        <v>104</v>
      </c>
      <c r="C32" s="90" t="s">
        <v>73</v>
      </c>
      <c r="D32" s="144" t="s">
        <v>25</v>
      </c>
      <c r="E32" s="85">
        <v>350</v>
      </c>
      <c r="F32" s="86">
        <v>350</v>
      </c>
      <c r="G32" s="145"/>
      <c r="H32" s="87">
        <f t="shared" si="0"/>
        <v>350</v>
      </c>
      <c r="I32" s="156"/>
      <c r="J32">
        <f t="shared" si="1"/>
        <v>0</v>
      </c>
    </row>
    <row r="33" spans="1:12">
      <c r="A33" s="91" t="s">
        <v>55</v>
      </c>
      <c r="B33" s="92" t="s">
        <v>201</v>
      </c>
      <c r="C33" s="93" t="s">
        <v>73</v>
      </c>
      <c r="D33" s="94" t="s">
        <v>4</v>
      </c>
      <c r="E33" s="95">
        <v>11607</v>
      </c>
      <c r="F33" s="96">
        <v>11607</v>
      </c>
      <c r="G33" s="97"/>
      <c r="H33" s="98">
        <f t="shared" si="0"/>
        <v>11607</v>
      </c>
      <c r="I33" s="156"/>
      <c r="J33">
        <f t="shared" si="1"/>
        <v>11607</v>
      </c>
      <c r="K33" s="184">
        <f>J33</f>
        <v>11607</v>
      </c>
      <c r="L33" s="184" t="s">
        <v>194</v>
      </c>
    </row>
    <row r="34" spans="1:12" ht="24.75">
      <c r="A34" s="88" t="s">
        <v>204</v>
      </c>
      <c r="B34" s="89" t="s">
        <v>206</v>
      </c>
      <c r="C34" s="90" t="s">
        <v>73</v>
      </c>
      <c r="D34" s="144" t="s">
        <v>25</v>
      </c>
      <c r="E34" s="85">
        <v>200</v>
      </c>
      <c r="F34" s="86">
        <v>0</v>
      </c>
      <c r="G34" s="145"/>
      <c r="H34" s="87">
        <f t="shared" si="0"/>
        <v>0</v>
      </c>
      <c r="I34" s="156"/>
      <c r="J34">
        <f t="shared" si="1"/>
        <v>0</v>
      </c>
      <c r="K34">
        <f>J34</f>
        <v>0</v>
      </c>
    </row>
    <row r="35" spans="1:12">
      <c r="A35" s="91" t="s">
        <v>205</v>
      </c>
      <c r="B35" s="92" t="s">
        <v>207</v>
      </c>
      <c r="C35" s="93" t="s">
        <v>73</v>
      </c>
      <c r="D35" s="94" t="s">
        <v>25</v>
      </c>
      <c r="E35" s="95"/>
      <c r="F35" s="96"/>
      <c r="G35" s="97"/>
      <c r="H35" s="87">
        <f t="shared" si="0"/>
        <v>0</v>
      </c>
      <c r="I35" s="156"/>
      <c r="J35">
        <f t="shared" si="1"/>
        <v>0</v>
      </c>
      <c r="K35">
        <f>J35</f>
        <v>0</v>
      </c>
    </row>
    <row r="36" spans="1:12">
      <c r="A36" s="88" t="s">
        <v>71</v>
      </c>
      <c r="B36" s="89" t="s">
        <v>216</v>
      </c>
      <c r="C36" s="90"/>
      <c r="D36" s="144" t="s">
        <v>4</v>
      </c>
      <c r="E36" s="85"/>
      <c r="F36" s="86"/>
      <c r="G36" s="145">
        <v>-500</v>
      </c>
      <c r="H36" s="87">
        <f t="shared" si="0"/>
        <v>-500</v>
      </c>
      <c r="I36" s="156"/>
      <c r="J36">
        <f t="shared" si="1"/>
        <v>-500</v>
      </c>
    </row>
    <row r="37" spans="1:12">
      <c r="A37" s="91" t="s">
        <v>71</v>
      </c>
      <c r="B37" s="92" t="s">
        <v>217</v>
      </c>
      <c r="C37" s="93"/>
      <c r="D37" s="94" t="s">
        <v>4</v>
      </c>
      <c r="E37" s="95"/>
      <c r="F37" s="96"/>
      <c r="G37" s="97">
        <v>-200</v>
      </c>
      <c r="H37" s="87">
        <f t="shared" si="0"/>
        <v>-200</v>
      </c>
      <c r="I37" s="156"/>
      <c r="J37">
        <f t="shared" si="1"/>
        <v>-200</v>
      </c>
      <c r="K37" s="164">
        <f>J36+J37+J38+J39+J40</f>
        <v>-2650</v>
      </c>
      <c r="L37" s="164" t="s">
        <v>107</v>
      </c>
    </row>
    <row r="38" spans="1:12">
      <c r="A38" s="88" t="s">
        <v>71</v>
      </c>
      <c r="B38" s="89" t="s">
        <v>218</v>
      </c>
      <c r="C38" s="90"/>
      <c r="D38" s="144" t="s">
        <v>4</v>
      </c>
      <c r="E38" s="85"/>
      <c r="F38" s="86"/>
      <c r="G38" s="145">
        <v>-300</v>
      </c>
      <c r="H38" s="87">
        <f t="shared" si="0"/>
        <v>-300</v>
      </c>
      <c r="I38" s="156"/>
      <c r="J38">
        <f t="shared" si="1"/>
        <v>-300</v>
      </c>
    </row>
    <row r="39" spans="1:12">
      <c r="A39" s="91" t="s">
        <v>71</v>
      </c>
      <c r="B39" s="92" t="s">
        <v>219</v>
      </c>
      <c r="C39" s="93"/>
      <c r="D39" s="94" t="s">
        <v>4</v>
      </c>
      <c r="E39" s="95"/>
      <c r="F39" s="96"/>
      <c r="G39" s="97">
        <v>-1000</v>
      </c>
      <c r="H39" s="87">
        <f t="shared" si="0"/>
        <v>-1000</v>
      </c>
      <c r="I39" s="156"/>
      <c r="J39">
        <f t="shared" si="1"/>
        <v>-1000</v>
      </c>
    </row>
    <row r="40" spans="1:12">
      <c r="A40" s="88" t="s">
        <v>71</v>
      </c>
      <c r="B40" s="89" t="s">
        <v>220</v>
      </c>
      <c r="C40" s="90"/>
      <c r="D40" s="144" t="s">
        <v>4</v>
      </c>
      <c r="E40" s="85"/>
      <c r="F40" s="86"/>
      <c r="G40" s="145">
        <v>-650</v>
      </c>
      <c r="H40" s="87">
        <f t="shared" si="0"/>
        <v>-650</v>
      </c>
      <c r="I40" s="156"/>
      <c r="J40">
        <f t="shared" si="1"/>
        <v>-650</v>
      </c>
    </row>
    <row r="41" spans="1:12">
      <c r="A41" s="91" t="s">
        <v>65</v>
      </c>
      <c r="B41" s="92"/>
      <c r="C41" s="93"/>
      <c r="D41" s="94"/>
      <c r="E41" s="95"/>
      <c r="F41" s="96"/>
      <c r="G41" s="97"/>
      <c r="H41" s="87">
        <f t="shared" si="0"/>
        <v>0</v>
      </c>
      <c r="I41" s="156"/>
      <c r="J41">
        <f t="shared" si="1"/>
        <v>0</v>
      </c>
    </row>
    <row r="42" spans="1:12">
      <c r="A42" s="88" t="s">
        <v>65</v>
      </c>
      <c r="B42" s="89"/>
      <c r="C42" s="90"/>
      <c r="D42" s="144"/>
      <c r="E42" s="85"/>
      <c r="F42" s="86"/>
      <c r="G42" s="145"/>
      <c r="H42" s="87">
        <f t="shared" si="0"/>
        <v>0</v>
      </c>
      <c r="I42" s="156"/>
      <c r="J42">
        <f t="shared" si="1"/>
        <v>0</v>
      </c>
    </row>
    <row r="43" spans="1:12">
      <c r="A43" s="91" t="s">
        <v>65</v>
      </c>
      <c r="B43" s="92"/>
      <c r="C43" s="93"/>
      <c r="D43" s="94"/>
      <c r="E43" s="95"/>
      <c r="F43" s="96"/>
      <c r="G43" s="97"/>
      <c r="H43" s="87">
        <f t="shared" si="0"/>
        <v>0</v>
      </c>
      <c r="I43" s="156"/>
      <c r="J43">
        <f t="shared" si="1"/>
        <v>0</v>
      </c>
    </row>
    <row r="44" spans="1:12">
      <c r="A44" s="88" t="s">
        <v>65</v>
      </c>
      <c r="B44" s="89"/>
      <c r="C44" s="90"/>
      <c r="D44" s="144"/>
      <c r="E44" s="85"/>
      <c r="F44" s="86"/>
      <c r="G44" s="145"/>
      <c r="H44" s="87">
        <f t="shared" si="0"/>
        <v>0</v>
      </c>
      <c r="I44" s="156"/>
      <c r="J44">
        <f t="shared" si="1"/>
        <v>0</v>
      </c>
      <c r="K44" s="186">
        <f>J41+J42+J43+J44+J45</f>
        <v>0</v>
      </c>
      <c r="L44" s="186" t="s">
        <v>108</v>
      </c>
    </row>
    <row r="45" spans="1:12">
      <c r="A45" s="91" t="s">
        <v>65</v>
      </c>
      <c r="B45" s="92"/>
      <c r="C45" s="93"/>
      <c r="D45" s="94"/>
      <c r="E45" s="95"/>
      <c r="F45" s="96"/>
      <c r="G45" s="97"/>
      <c r="H45" s="87">
        <f t="shared" si="0"/>
        <v>0</v>
      </c>
      <c r="I45" s="156"/>
      <c r="J45">
        <f t="shared" si="1"/>
        <v>0</v>
      </c>
    </row>
    <row r="46" spans="1:12" ht="24">
      <c r="A46" s="88" t="s">
        <v>64</v>
      </c>
      <c r="B46" s="89"/>
      <c r="C46" s="90"/>
      <c r="D46" s="144"/>
      <c r="E46" s="85"/>
      <c r="F46" s="86"/>
      <c r="G46" s="145"/>
      <c r="H46" s="87">
        <f t="shared" si="0"/>
        <v>0</v>
      </c>
      <c r="I46" s="156"/>
      <c r="J46">
        <f t="shared" si="1"/>
        <v>0</v>
      </c>
    </row>
    <row r="47" spans="1:12" ht="24">
      <c r="A47" s="91" t="s">
        <v>64</v>
      </c>
      <c r="B47" s="92"/>
      <c r="C47" s="93"/>
      <c r="D47" s="94"/>
      <c r="E47" s="95"/>
      <c r="F47" s="96"/>
      <c r="G47" s="97"/>
      <c r="H47" s="87">
        <f t="shared" si="0"/>
        <v>0</v>
      </c>
      <c r="I47" s="156"/>
      <c r="J47">
        <f t="shared" si="1"/>
        <v>0</v>
      </c>
      <c r="K47" s="167">
        <f>J46+J47+J48+J49+J50</f>
        <v>0</v>
      </c>
      <c r="L47" s="167" t="s">
        <v>109</v>
      </c>
    </row>
    <row r="48" spans="1:12" ht="24">
      <c r="A48" s="88" t="s">
        <v>64</v>
      </c>
      <c r="B48" s="89"/>
      <c r="C48" s="90"/>
      <c r="D48" s="144"/>
      <c r="E48" s="85"/>
      <c r="F48" s="86"/>
      <c r="G48" s="145"/>
      <c r="H48" s="87">
        <f t="shared" si="0"/>
        <v>0</v>
      </c>
      <c r="I48" s="156"/>
      <c r="J48">
        <f t="shared" si="1"/>
        <v>0</v>
      </c>
    </row>
    <row r="49" spans="1:11" ht="24">
      <c r="A49" s="91" t="s">
        <v>64</v>
      </c>
      <c r="B49" s="92"/>
      <c r="C49" s="93"/>
      <c r="D49" s="94"/>
      <c r="E49" s="95"/>
      <c r="F49" s="96"/>
      <c r="G49" s="97"/>
      <c r="H49" s="87">
        <f t="shared" si="0"/>
        <v>0</v>
      </c>
      <c r="I49" s="156"/>
      <c r="J49">
        <f t="shared" si="1"/>
        <v>0</v>
      </c>
    </row>
    <row r="50" spans="1:11" ht="24">
      <c r="A50" s="88" t="s">
        <v>64</v>
      </c>
      <c r="B50" s="89"/>
      <c r="C50" s="90"/>
      <c r="D50" s="144"/>
      <c r="E50" s="85"/>
      <c r="F50" s="86"/>
      <c r="G50" s="145"/>
      <c r="H50" s="87">
        <f t="shared" si="0"/>
        <v>0</v>
      </c>
      <c r="I50" s="156"/>
      <c r="J50">
        <f t="shared" si="1"/>
        <v>0</v>
      </c>
      <c r="K50">
        <f t="shared" ref="K50:K54" si="2">SUM(J50)</f>
        <v>0</v>
      </c>
    </row>
    <row r="51" spans="1:11">
      <c r="A51" s="99"/>
      <c r="B51" s="100"/>
      <c r="C51" s="100"/>
      <c r="D51" s="101"/>
      <c r="E51" s="102"/>
      <c r="F51" s="103"/>
      <c r="G51" s="104"/>
      <c r="H51" s="105">
        <f t="shared" si="0"/>
        <v>0</v>
      </c>
      <c r="I51" s="156"/>
      <c r="J51">
        <f t="shared" si="1"/>
        <v>0</v>
      </c>
      <c r="K51">
        <f t="shared" si="2"/>
        <v>0</v>
      </c>
    </row>
    <row r="52" spans="1:11" ht="15.75" thickBot="1">
      <c r="A52" s="106"/>
      <c r="B52" s="107"/>
      <c r="C52" s="107"/>
      <c r="D52" s="108"/>
      <c r="E52" s="109"/>
      <c r="F52" s="110"/>
      <c r="G52" s="111"/>
      <c r="H52" s="112">
        <f t="shared" si="0"/>
        <v>0</v>
      </c>
      <c r="I52" s="156"/>
      <c r="J52">
        <f t="shared" si="1"/>
        <v>0</v>
      </c>
      <c r="K52">
        <f t="shared" si="2"/>
        <v>0</v>
      </c>
    </row>
    <row r="53" spans="1:11" ht="15.75" thickBot="1">
      <c r="A53" s="106"/>
      <c r="B53" s="107"/>
      <c r="C53" s="107"/>
      <c r="D53" s="108"/>
      <c r="E53" s="109"/>
      <c r="F53" s="110"/>
      <c r="G53" s="111"/>
      <c r="H53" s="112">
        <f t="shared" si="0"/>
        <v>0</v>
      </c>
      <c r="I53" s="156"/>
      <c r="J53">
        <f t="shared" si="1"/>
        <v>0</v>
      </c>
      <c r="K53">
        <f t="shared" si="2"/>
        <v>0</v>
      </c>
    </row>
    <row r="54" spans="1:11" ht="15.75" thickBot="1">
      <c r="A54" s="139"/>
      <c r="B54" s="2"/>
      <c r="C54" s="2"/>
      <c r="D54" s="140"/>
      <c r="E54" s="2"/>
      <c r="F54" s="2">
        <v>0</v>
      </c>
      <c r="G54" s="141"/>
      <c r="H54" s="142">
        <f t="shared" si="0"/>
        <v>0</v>
      </c>
      <c r="I54" s="157"/>
      <c r="J54">
        <f t="shared" si="1"/>
        <v>0</v>
      </c>
      <c r="K54">
        <f t="shared" si="2"/>
        <v>0</v>
      </c>
    </row>
  </sheetData>
  <sheetProtection insertRows="0"/>
  <protectedRanges>
    <protectedRange algorithmName="SHA-512" hashValue="pI69XZFrOfKX6wsIwVt/vBl743rh7WjjWREwpVsgWz8ZOos3M88+87fsyjyxUvJPGsVKBnDmOiFgpJihVnCeqQ==" saltValue="yu8EXj+1nlF58N6iB1wt2A==" spinCount="100000" sqref="D1:D1048576 F1:I36 F46:I1048576 A34:XFD54" name="NYA PRIO" securityDescriptor="O:WDG:WDD:(A;;CC;;;S-1-5-21-627196119-1368927004-507081533-8181)(A;;CC;;;S-1-5-21-627196119-1368927004-507081533-10363)(A;;CC;;;S-1-5-21-627196119-1368927004-507081533-2728)(A;;CC;;;S-1-5-21-627196119-1368927004-507081533-7244)(A;;CC;;;S-1-5-21-627196119-1368927004-507081533-8904)(A;;CC;;;S-1-5-21-627196119-1368927004-507081533-8910)(A;;CC;;;S-1-5-21-627196119-1368927004-507081533-8905)(A;;CC;;;S-1-5-21-627196119-1368927004-507081533-8867)(A;;CC;;;S-1-5-21-627196119-1368927004-507081533-8297)(A;;CC;;;S-1-5-21-627196119-1368927004-507081533-5296)(A;;CC;;;S-1-5-21-627196119-1368927004-507081533-7156)(A;;CC;;;S-1-5-21-627196119-1368927004-507081533-7995)(A;;CC;;;S-1-5-21-627196119-1368927004-507081533-8917)"/>
    <protectedRange algorithmName="SHA-512" hashValue="2cMrpuV3Pzt6K9pdnvbnld+RSHD26e2tuZtLsNWSsakhdSIfVhGuRZbBKG5dRty4B9ajORgxs1dyLttgd3UhNw==" saltValue="DwwP/pMFHInmPCVsFs1gRw==" spinCount="100000" sqref="D1:I1048576" name="PRIO"/>
    <protectedRange algorithmName="SHA-512" hashValue="wVjC7W3toRETNgbHDCYPhrnKN/GXXk7F9gwmlWs0iZI6SQTHDpFGTYZQ9JxuKlVCSMKq0yPVRT9hDruZmSAmPQ==" saltValue="nC8vEUj/FXzXxTHr7BgfvQ==" spinCount="100000" sqref="F4 A4:C4 H4" name="Område1_1"/>
    <protectedRange algorithmName="SHA-512" hashValue="wVjC7W3toRETNgbHDCYPhrnKN/GXXk7F9gwmlWs0iZI6SQTHDpFGTYZQ9JxuKlVCSMKq0yPVRT9hDruZmSAmPQ==" saltValue="nC8vEUj/FXzXxTHr7BgfvQ==" spinCount="100000" sqref="F1:F3 A1:C3 H1:H3 A5:C53 F5:F53 H5:H54" name="Område1"/>
    <protectedRange algorithmName="SHA-512" hashValue="qu/fp2DY0w26SvaI7CjOK8g4JXgICy4t6L3sH6Hb5tAqq1efMq9e6QtpZ7mxkQFAlh0EvWMNYlxrjji0zgOaHA==" saltValue="SNKe8E/0u9ad8B2isUbG4Q==" spinCount="100000" sqref="A34:I53" name="Nya prioriteringar"/>
  </protectedRanges>
  <dataValidations count="1">
    <dataValidation type="list" allowBlank="1" showInputMessage="1" showErrorMessage="1" sqref="D2:D54" xr:uid="{00000000-0002-0000-0200-000000000000}">
      <formula1>"JA,NEJ"</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10"/>
  <sheetViews>
    <sheetView workbookViewId="0">
      <selection activeCell="B5" sqref="B5"/>
    </sheetView>
  </sheetViews>
  <sheetFormatPr defaultRowHeight="15"/>
  <cols>
    <col min="1" max="1" width="15.28515625" bestFit="1" customWidth="1"/>
    <col min="3" max="3" width="12.28515625" bestFit="1" customWidth="1"/>
    <col min="6" max="6" width="9.28515625" customWidth="1"/>
    <col min="7" max="7" width="13.7109375" hidden="1" customWidth="1"/>
    <col min="8" max="8" width="14.7109375" hidden="1" customWidth="1"/>
    <col min="9" max="9" width="7.5703125" hidden="1" customWidth="1"/>
    <col min="10" max="10" width="21" hidden="1" customWidth="1"/>
  </cols>
  <sheetData>
    <row r="2" spans="1:10" ht="15.75" thickBot="1"/>
    <row r="3" spans="1:10" ht="15.75" thickBot="1">
      <c r="A3" s="113" t="s">
        <v>26</v>
      </c>
      <c r="B3" s="114" t="s">
        <v>1</v>
      </c>
      <c r="C3" s="115" t="s">
        <v>27</v>
      </c>
      <c r="D3" s="116" t="s">
        <v>2</v>
      </c>
      <c r="G3" t="s">
        <v>41</v>
      </c>
      <c r="H3" t="s">
        <v>42</v>
      </c>
      <c r="I3" t="s">
        <v>2</v>
      </c>
      <c r="J3" t="s">
        <v>43</v>
      </c>
    </row>
    <row r="4" spans="1:10" ht="15.75" thickBot="1">
      <c r="A4" s="117">
        <v>23.4</v>
      </c>
      <c r="B4" s="146">
        <v>0.25</v>
      </c>
      <c r="C4" s="118">
        <f>A4+B4</f>
        <v>23.65</v>
      </c>
      <c r="D4" s="119">
        <f>B4*13000</f>
        <v>3250</v>
      </c>
      <c r="G4">
        <v>343867</v>
      </c>
      <c r="H4">
        <v>246197</v>
      </c>
      <c r="I4" s="131">
        <f>G4+H4-674</f>
        <v>589390</v>
      </c>
      <c r="J4" s="131">
        <f>I4+D4</f>
        <v>592640</v>
      </c>
    </row>
    <row r="6" spans="1:10" ht="15.75" thickBot="1">
      <c r="A6" s="73" t="s">
        <v>28</v>
      </c>
    </row>
    <row r="7" spans="1:10" ht="15.75" thickBot="1">
      <c r="A7" s="147"/>
    </row>
    <row r="9" spans="1:10">
      <c r="A9" s="73" t="s">
        <v>29</v>
      </c>
    </row>
    <row r="10" spans="1:10">
      <c r="A10" s="148">
        <v>0.01</v>
      </c>
    </row>
  </sheetData>
  <protectedRanges>
    <protectedRange algorithmName="SHA-512" hashValue="EjGHiDIfEolMUjeGRf/AGpNHBDqZim4DxFkWmQJsAPR1qlI/qSUlqyrbJBGEJ3e0uBNNpiyAU1FY/lRt4aZQYw==" saltValue="F8QM4X10yv3AjXnaTctEqA==" spinCount="100000" sqref="B4 A7" name="Område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65"/>
  <sheetViews>
    <sheetView topLeftCell="A44" zoomScale="110" zoomScaleNormal="110" workbookViewId="0">
      <selection activeCell="M4" sqref="M4"/>
    </sheetView>
  </sheetViews>
  <sheetFormatPr defaultRowHeight="15"/>
  <cols>
    <col min="1" max="1" width="29.28515625" customWidth="1"/>
    <col min="2" max="2" width="25.28515625" bestFit="1" customWidth="1"/>
    <col min="3" max="3" width="38.7109375" style="169" customWidth="1"/>
    <col min="4" max="4" width="13.42578125" customWidth="1"/>
    <col min="5" max="5" width="17.7109375" customWidth="1"/>
    <col min="9" max="9" width="9.7109375" bestFit="1" customWidth="1"/>
    <col min="10" max="10" width="12.7109375" customWidth="1"/>
    <col min="11" max="11" width="1.5703125" customWidth="1"/>
    <col min="12" max="12" width="9.42578125" bestFit="1" customWidth="1"/>
    <col min="13" max="13" width="12.42578125" customWidth="1"/>
    <col min="14" max="14" width="27.28515625" bestFit="1" customWidth="1"/>
  </cols>
  <sheetData>
    <row r="1" spans="1:14" ht="15.75" thickBot="1"/>
    <row r="2" spans="1:14" ht="37.5" thickBot="1">
      <c r="A2" s="1" t="s">
        <v>110</v>
      </c>
      <c r="B2" s="2"/>
      <c r="C2" s="170"/>
      <c r="D2" s="2"/>
      <c r="E2" s="2"/>
      <c r="F2" s="2"/>
      <c r="G2" s="3" t="s">
        <v>0</v>
      </c>
      <c r="H2" s="3" t="s">
        <v>1</v>
      </c>
      <c r="I2" s="4" t="s">
        <v>114</v>
      </c>
      <c r="J2" s="5" t="s">
        <v>115</v>
      </c>
      <c r="L2" s="4" t="s">
        <v>114</v>
      </c>
      <c r="M2" s="132" t="s">
        <v>116</v>
      </c>
      <c r="N2" s="158" t="s">
        <v>51</v>
      </c>
    </row>
    <row r="3" spans="1:14">
      <c r="A3" s="6" t="s">
        <v>111</v>
      </c>
      <c r="B3" s="7" t="s">
        <v>112</v>
      </c>
      <c r="C3" s="171" t="s">
        <v>118</v>
      </c>
      <c r="D3" s="6">
        <v>2025</v>
      </c>
      <c r="E3" s="8" t="s">
        <v>113</v>
      </c>
      <c r="F3" s="9" t="s">
        <v>4</v>
      </c>
      <c r="G3" s="10">
        <v>896</v>
      </c>
      <c r="H3" s="11"/>
      <c r="I3" s="159">
        <f>IF(F3="JA",G3+H3,0)</f>
        <v>896</v>
      </c>
      <c r="J3" s="160">
        <f>IF(E3="SKATT",I3,0)</f>
        <v>896</v>
      </c>
      <c r="L3" s="133">
        <f>IF(D3=2025,I3,0)</f>
        <v>896</v>
      </c>
      <c r="M3" s="134">
        <f>IF(D3=2025,J3,0)</f>
        <v>896</v>
      </c>
      <c r="N3" s="156"/>
    </row>
    <row r="4" spans="1:14" ht="24.75">
      <c r="A4" s="13" t="s">
        <v>111</v>
      </c>
      <c r="B4" s="14" t="s">
        <v>117</v>
      </c>
      <c r="C4" s="172" t="s">
        <v>119</v>
      </c>
      <c r="D4" s="6">
        <v>2025</v>
      </c>
      <c r="E4" s="15" t="s">
        <v>113</v>
      </c>
      <c r="F4" s="16" t="s">
        <v>4</v>
      </c>
      <c r="G4" s="17">
        <v>400</v>
      </c>
      <c r="H4" s="18"/>
      <c r="I4" s="159">
        <f t="shared" ref="I4:I54" si="0">IF(F4="JA",G4+H4,0)</f>
        <v>400</v>
      </c>
      <c r="J4" s="12">
        <f t="shared" ref="J4:J54" si="1">IF(E4="SKATT",I4,0)</f>
        <v>400</v>
      </c>
      <c r="L4" s="133">
        <f>IF(D4=2025,I4,0)</f>
        <v>400</v>
      </c>
      <c r="M4" s="134">
        <f t="shared" ref="M4:M54" si="2">IF(D4=2025,J4,0)</f>
        <v>400</v>
      </c>
      <c r="N4" s="156"/>
    </row>
    <row r="5" spans="1:14" ht="24" hidden="1">
      <c r="A5" s="19" t="s">
        <v>111</v>
      </c>
      <c r="B5" s="20" t="s">
        <v>120</v>
      </c>
      <c r="C5" s="173" t="s">
        <v>121</v>
      </c>
      <c r="D5" s="6">
        <v>2026</v>
      </c>
      <c r="E5" s="21" t="s">
        <v>113</v>
      </c>
      <c r="F5" s="22" t="s">
        <v>4</v>
      </c>
      <c r="G5" s="23">
        <v>800</v>
      </c>
      <c r="H5" s="18"/>
      <c r="I5" s="159">
        <f t="shared" si="0"/>
        <v>800</v>
      </c>
      <c r="J5" s="12">
        <f t="shared" si="1"/>
        <v>800</v>
      </c>
      <c r="L5" s="133">
        <f t="shared" ref="L5:L54" si="3">IF(D5=2025,I5,0)</f>
        <v>0</v>
      </c>
      <c r="M5" s="134">
        <f t="shared" si="2"/>
        <v>0</v>
      </c>
      <c r="N5" s="156"/>
    </row>
    <row r="6" spans="1:14">
      <c r="A6" s="13" t="s">
        <v>111</v>
      </c>
      <c r="B6" s="13" t="s">
        <v>122</v>
      </c>
      <c r="C6" s="174" t="s">
        <v>123</v>
      </c>
      <c r="D6" s="6">
        <v>2025</v>
      </c>
      <c r="E6" s="15" t="s">
        <v>113</v>
      </c>
      <c r="F6" s="16" t="s">
        <v>4</v>
      </c>
      <c r="G6" s="24">
        <v>1500</v>
      </c>
      <c r="H6" s="18"/>
      <c r="I6" s="159">
        <f t="shared" si="0"/>
        <v>1500</v>
      </c>
      <c r="J6" s="12">
        <f t="shared" si="1"/>
        <v>1500</v>
      </c>
      <c r="L6" s="133">
        <f t="shared" si="3"/>
        <v>1500</v>
      </c>
      <c r="M6" s="134">
        <f t="shared" si="2"/>
        <v>1500</v>
      </c>
      <c r="N6" s="156"/>
    </row>
    <row r="7" spans="1:14">
      <c r="A7" s="19" t="s">
        <v>111</v>
      </c>
      <c r="B7" s="19" t="s">
        <v>124</v>
      </c>
      <c r="C7" s="175" t="s">
        <v>125</v>
      </c>
      <c r="D7" s="6">
        <v>2025</v>
      </c>
      <c r="E7" s="21" t="s">
        <v>113</v>
      </c>
      <c r="F7" s="22" t="s">
        <v>4</v>
      </c>
      <c r="G7" s="25">
        <v>2000</v>
      </c>
      <c r="H7" s="18"/>
      <c r="I7" s="159">
        <f t="shared" si="0"/>
        <v>2000</v>
      </c>
      <c r="J7" s="12">
        <f t="shared" si="1"/>
        <v>2000</v>
      </c>
      <c r="L7" s="133">
        <f t="shared" si="3"/>
        <v>2000</v>
      </c>
      <c r="M7" s="134">
        <f t="shared" si="2"/>
        <v>2000</v>
      </c>
      <c r="N7" s="156"/>
    </row>
    <row r="8" spans="1:14">
      <c r="A8" s="13" t="s">
        <v>111</v>
      </c>
      <c r="B8" s="14" t="s">
        <v>208</v>
      </c>
      <c r="C8" s="172" t="s">
        <v>126</v>
      </c>
      <c r="D8" s="6">
        <v>2025</v>
      </c>
      <c r="E8" s="15" t="s">
        <v>113</v>
      </c>
      <c r="F8" s="16" t="s">
        <v>4</v>
      </c>
      <c r="G8" s="17">
        <v>500</v>
      </c>
      <c r="H8" s="18"/>
      <c r="I8" s="159">
        <f t="shared" si="0"/>
        <v>500</v>
      </c>
      <c r="J8" s="12">
        <f t="shared" si="1"/>
        <v>500</v>
      </c>
      <c r="L8" s="133">
        <f t="shared" si="3"/>
        <v>500</v>
      </c>
      <c r="M8" s="134">
        <f t="shared" si="2"/>
        <v>500</v>
      </c>
      <c r="N8" s="156"/>
    </row>
    <row r="9" spans="1:14">
      <c r="A9" s="19" t="s">
        <v>111</v>
      </c>
      <c r="B9" s="20" t="s">
        <v>127</v>
      </c>
      <c r="C9" s="176"/>
      <c r="D9" s="6">
        <v>2025</v>
      </c>
      <c r="E9" s="21" t="s">
        <v>113</v>
      </c>
      <c r="F9" s="22" t="s">
        <v>4</v>
      </c>
      <c r="G9" s="23">
        <v>550</v>
      </c>
      <c r="H9" s="18"/>
      <c r="I9" s="159">
        <f t="shared" si="0"/>
        <v>550</v>
      </c>
      <c r="J9" s="12">
        <f t="shared" si="1"/>
        <v>550</v>
      </c>
      <c r="L9" s="133">
        <f t="shared" si="3"/>
        <v>550</v>
      </c>
      <c r="M9" s="134">
        <f t="shared" si="2"/>
        <v>550</v>
      </c>
      <c r="N9" s="156"/>
    </row>
    <row r="10" spans="1:14">
      <c r="A10" s="13" t="s">
        <v>111</v>
      </c>
      <c r="B10" s="14" t="s">
        <v>128</v>
      </c>
      <c r="C10" s="172" t="s">
        <v>129</v>
      </c>
      <c r="D10" s="6">
        <v>2025</v>
      </c>
      <c r="E10" s="15" t="s">
        <v>156</v>
      </c>
      <c r="F10" s="16" t="s">
        <v>4</v>
      </c>
      <c r="G10" s="17">
        <v>20000</v>
      </c>
      <c r="H10" s="18"/>
      <c r="I10" s="159">
        <f t="shared" si="0"/>
        <v>20000</v>
      </c>
      <c r="J10" s="12">
        <f t="shared" si="1"/>
        <v>0</v>
      </c>
      <c r="L10" s="133">
        <f t="shared" si="3"/>
        <v>20000</v>
      </c>
      <c r="M10" s="134">
        <f t="shared" si="2"/>
        <v>0</v>
      </c>
      <c r="N10" s="156"/>
    </row>
    <row r="11" spans="1:14" hidden="1">
      <c r="A11" s="19" t="s">
        <v>111</v>
      </c>
      <c r="B11" s="20" t="s">
        <v>130</v>
      </c>
      <c r="C11" s="176" t="s">
        <v>131</v>
      </c>
      <c r="D11" s="6">
        <v>2026</v>
      </c>
      <c r="E11" s="21" t="s">
        <v>3</v>
      </c>
      <c r="F11" s="22" t="s">
        <v>4</v>
      </c>
      <c r="G11" s="23">
        <v>500</v>
      </c>
      <c r="H11" s="18"/>
      <c r="I11" s="159">
        <f t="shared" si="0"/>
        <v>500</v>
      </c>
      <c r="J11" s="12">
        <f t="shared" si="1"/>
        <v>0</v>
      </c>
      <c r="L11" s="133">
        <f t="shared" si="3"/>
        <v>0</v>
      </c>
      <c r="M11" s="134">
        <f t="shared" si="2"/>
        <v>0</v>
      </c>
      <c r="N11" s="156"/>
    </row>
    <row r="12" spans="1:14">
      <c r="A12" s="13" t="s">
        <v>111</v>
      </c>
      <c r="B12" s="13" t="s">
        <v>132</v>
      </c>
      <c r="C12" s="174" t="s">
        <v>133</v>
      </c>
      <c r="D12" s="6">
        <v>2025</v>
      </c>
      <c r="E12" s="15" t="s">
        <v>3</v>
      </c>
      <c r="F12" s="22" t="s">
        <v>4</v>
      </c>
      <c r="G12" s="17">
        <v>1000</v>
      </c>
      <c r="H12" s="18"/>
      <c r="I12" s="159">
        <f t="shared" si="0"/>
        <v>1000</v>
      </c>
      <c r="J12" s="12">
        <f t="shared" si="1"/>
        <v>0</v>
      </c>
      <c r="L12" s="133">
        <f t="shared" si="3"/>
        <v>1000</v>
      </c>
      <c r="M12" s="134">
        <f t="shared" si="2"/>
        <v>0</v>
      </c>
      <c r="N12" s="156"/>
    </row>
    <row r="13" spans="1:14">
      <c r="A13" s="19" t="s">
        <v>111</v>
      </c>
      <c r="B13" s="20" t="s">
        <v>134</v>
      </c>
      <c r="C13" s="176" t="s">
        <v>135</v>
      </c>
      <c r="D13" s="6">
        <v>2025</v>
      </c>
      <c r="E13" s="21" t="s">
        <v>113</v>
      </c>
      <c r="F13" s="22" t="s">
        <v>4</v>
      </c>
      <c r="G13" s="23">
        <v>3000</v>
      </c>
      <c r="H13" s="18"/>
      <c r="I13" s="159">
        <f t="shared" si="0"/>
        <v>3000</v>
      </c>
      <c r="J13" s="12">
        <f t="shared" si="1"/>
        <v>3000</v>
      </c>
      <c r="L13" s="133">
        <f t="shared" si="3"/>
        <v>3000</v>
      </c>
      <c r="M13" s="134">
        <f t="shared" si="2"/>
        <v>3000</v>
      </c>
      <c r="N13" s="156"/>
    </row>
    <row r="14" spans="1:14">
      <c r="A14" s="13" t="s">
        <v>111</v>
      </c>
      <c r="B14" s="13" t="s">
        <v>136</v>
      </c>
      <c r="C14" s="174" t="s">
        <v>137</v>
      </c>
      <c r="D14" s="6">
        <v>2025</v>
      </c>
      <c r="E14" s="15" t="s">
        <v>113</v>
      </c>
      <c r="F14" s="22" t="s">
        <v>4</v>
      </c>
      <c r="G14" s="17">
        <v>1000</v>
      </c>
      <c r="H14" s="18"/>
      <c r="I14" s="159">
        <f t="shared" si="0"/>
        <v>1000</v>
      </c>
      <c r="J14" s="12">
        <f t="shared" si="1"/>
        <v>1000</v>
      </c>
      <c r="L14" s="133">
        <f t="shared" si="3"/>
        <v>1000</v>
      </c>
      <c r="M14" s="134">
        <f t="shared" si="2"/>
        <v>1000</v>
      </c>
      <c r="N14" s="156"/>
    </row>
    <row r="15" spans="1:14" hidden="1">
      <c r="A15" s="19" t="s">
        <v>111</v>
      </c>
      <c r="B15" s="20" t="s">
        <v>138</v>
      </c>
      <c r="C15" s="176" t="s">
        <v>139</v>
      </c>
      <c r="D15" s="6">
        <v>2026</v>
      </c>
      <c r="E15" s="21" t="s">
        <v>113</v>
      </c>
      <c r="F15" s="22" t="s">
        <v>4</v>
      </c>
      <c r="G15" s="23">
        <v>1500</v>
      </c>
      <c r="H15" s="18"/>
      <c r="I15" s="159">
        <f t="shared" si="0"/>
        <v>1500</v>
      </c>
      <c r="J15" s="12">
        <f t="shared" si="1"/>
        <v>1500</v>
      </c>
      <c r="L15" s="133">
        <f t="shared" si="3"/>
        <v>0</v>
      </c>
      <c r="M15" s="134">
        <f t="shared" si="2"/>
        <v>0</v>
      </c>
      <c r="N15" s="156"/>
    </row>
    <row r="16" spans="1:14" hidden="1">
      <c r="A16" s="13" t="s">
        <v>111</v>
      </c>
      <c r="B16" s="13" t="s">
        <v>140</v>
      </c>
      <c r="C16" s="174" t="s">
        <v>141</v>
      </c>
      <c r="D16" s="6">
        <v>2026</v>
      </c>
      <c r="E16" s="15" t="s">
        <v>113</v>
      </c>
      <c r="F16" s="22" t="s">
        <v>4</v>
      </c>
      <c r="G16" s="17">
        <v>100</v>
      </c>
      <c r="H16" s="18"/>
      <c r="I16" s="159">
        <f t="shared" si="0"/>
        <v>100</v>
      </c>
      <c r="J16" s="12">
        <f t="shared" si="1"/>
        <v>100</v>
      </c>
      <c r="L16" s="133">
        <f t="shared" si="3"/>
        <v>0</v>
      </c>
      <c r="M16" s="134">
        <f t="shared" si="2"/>
        <v>0</v>
      </c>
      <c r="N16" s="156"/>
    </row>
    <row r="17" spans="1:14">
      <c r="A17" s="19" t="s">
        <v>111</v>
      </c>
      <c r="B17" s="20" t="s">
        <v>142</v>
      </c>
      <c r="C17" s="176" t="s">
        <v>143</v>
      </c>
      <c r="D17" s="6">
        <v>2025</v>
      </c>
      <c r="E17" s="21" t="s">
        <v>113</v>
      </c>
      <c r="F17" s="22" t="s">
        <v>4</v>
      </c>
      <c r="G17" s="23">
        <v>250</v>
      </c>
      <c r="H17" s="18"/>
      <c r="I17" s="159">
        <f t="shared" si="0"/>
        <v>250</v>
      </c>
      <c r="J17" s="12">
        <f t="shared" si="1"/>
        <v>250</v>
      </c>
      <c r="L17" s="133">
        <f t="shared" si="3"/>
        <v>250</v>
      </c>
      <c r="M17" s="134">
        <f t="shared" si="2"/>
        <v>250</v>
      </c>
      <c r="N17" s="156"/>
    </row>
    <row r="18" spans="1:14" hidden="1">
      <c r="A18" s="13" t="s">
        <v>111</v>
      </c>
      <c r="B18" s="13" t="s">
        <v>144</v>
      </c>
      <c r="C18" s="174" t="s">
        <v>145</v>
      </c>
      <c r="D18" s="6">
        <v>2026</v>
      </c>
      <c r="E18" s="15" t="s">
        <v>3</v>
      </c>
      <c r="F18" s="22" t="s">
        <v>4</v>
      </c>
      <c r="G18" s="17">
        <v>4500</v>
      </c>
      <c r="H18" s="18"/>
      <c r="I18" s="159">
        <f t="shared" si="0"/>
        <v>4500</v>
      </c>
      <c r="J18" s="12">
        <f t="shared" si="1"/>
        <v>0</v>
      </c>
      <c r="L18" s="133">
        <f t="shared" si="3"/>
        <v>0</v>
      </c>
      <c r="M18" s="134">
        <f t="shared" si="2"/>
        <v>0</v>
      </c>
      <c r="N18" s="156"/>
    </row>
    <row r="19" spans="1:14">
      <c r="A19" s="19" t="s">
        <v>111</v>
      </c>
      <c r="B19" s="20" t="s">
        <v>146</v>
      </c>
      <c r="C19" s="176" t="s">
        <v>147</v>
      </c>
      <c r="D19" s="6">
        <v>2025</v>
      </c>
      <c r="E19" s="21" t="s">
        <v>3</v>
      </c>
      <c r="F19" s="22" t="s">
        <v>4</v>
      </c>
      <c r="G19" s="23">
        <v>500</v>
      </c>
      <c r="H19" s="18"/>
      <c r="I19" s="159">
        <f t="shared" si="0"/>
        <v>500</v>
      </c>
      <c r="J19" s="12">
        <f t="shared" si="1"/>
        <v>0</v>
      </c>
      <c r="L19" s="133">
        <f t="shared" si="3"/>
        <v>500</v>
      </c>
      <c r="M19" s="134">
        <f t="shared" si="2"/>
        <v>0</v>
      </c>
      <c r="N19" s="156"/>
    </row>
    <row r="20" spans="1:14">
      <c r="A20" s="13" t="s">
        <v>111</v>
      </c>
      <c r="B20" s="13" t="s">
        <v>148</v>
      </c>
      <c r="C20" s="174" t="s">
        <v>149</v>
      </c>
      <c r="D20" s="6">
        <v>2025</v>
      </c>
      <c r="E20" s="15" t="s">
        <v>3</v>
      </c>
      <c r="F20" s="22" t="s">
        <v>4</v>
      </c>
      <c r="G20" s="17">
        <v>1500</v>
      </c>
      <c r="H20" s="18"/>
      <c r="I20" s="159">
        <f t="shared" si="0"/>
        <v>1500</v>
      </c>
      <c r="J20" s="12">
        <f t="shared" si="1"/>
        <v>0</v>
      </c>
      <c r="L20" s="133">
        <f t="shared" si="3"/>
        <v>1500</v>
      </c>
      <c r="M20" s="134">
        <f t="shared" si="2"/>
        <v>0</v>
      </c>
      <c r="N20" s="156"/>
    </row>
    <row r="21" spans="1:14">
      <c r="A21" s="19" t="s">
        <v>111</v>
      </c>
      <c r="B21" s="20" t="s">
        <v>150</v>
      </c>
      <c r="C21" s="176" t="s">
        <v>149</v>
      </c>
      <c r="D21" s="6">
        <v>2025</v>
      </c>
      <c r="E21" s="21" t="s">
        <v>3</v>
      </c>
      <c r="F21" s="22" t="s">
        <v>4</v>
      </c>
      <c r="G21" s="23">
        <v>1500</v>
      </c>
      <c r="H21" s="18"/>
      <c r="I21" s="159">
        <f t="shared" si="0"/>
        <v>1500</v>
      </c>
      <c r="J21" s="12">
        <f t="shared" si="1"/>
        <v>0</v>
      </c>
      <c r="L21" s="133">
        <f t="shared" si="3"/>
        <v>1500</v>
      </c>
      <c r="M21" s="134">
        <f t="shared" si="2"/>
        <v>0</v>
      </c>
      <c r="N21" s="156"/>
    </row>
    <row r="22" spans="1:14">
      <c r="A22" s="13" t="s">
        <v>111</v>
      </c>
      <c r="B22" s="13" t="s">
        <v>151</v>
      </c>
      <c r="C22" s="174" t="s">
        <v>152</v>
      </c>
      <c r="D22" s="6">
        <v>2025</v>
      </c>
      <c r="E22" s="15" t="s">
        <v>3</v>
      </c>
      <c r="F22" s="22" t="s">
        <v>4</v>
      </c>
      <c r="G22" s="17">
        <v>300</v>
      </c>
      <c r="H22" s="18"/>
      <c r="I22" s="159">
        <f t="shared" si="0"/>
        <v>300</v>
      </c>
      <c r="J22" s="12">
        <f t="shared" si="1"/>
        <v>0</v>
      </c>
      <c r="L22" s="133">
        <f t="shared" si="3"/>
        <v>300</v>
      </c>
      <c r="M22" s="134">
        <f t="shared" si="2"/>
        <v>0</v>
      </c>
      <c r="N22" s="156"/>
    </row>
    <row r="23" spans="1:14">
      <c r="A23" s="19" t="s">
        <v>111</v>
      </c>
      <c r="B23" s="20" t="s">
        <v>153</v>
      </c>
      <c r="C23" s="176" t="s">
        <v>152</v>
      </c>
      <c r="D23" s="6">
        <v>2025</v>
      </c>
      <c r="E23" s="21" t="s">
        <v>3</v>
      </c>
      <c r="F23" s="22" t="s">
        <v>4</v>
      </c>
      <c r="G23" s="23">
        <v>300</v>
      </c>
      <c r="H23" s="18"/>
      <c r="I23" s="159">
        <f t="shared" si="0"/>
        <v>300</v>
      </c>
      <c r="J23" s="12">
        <f t="shared" si="1"/>
        <v>0</v>
      </c>
      <c r="L23" s="133">
        <f t="shared" si="3"/>
        <v>300</v>
      </c>
      <c r="M23" s="134">
        <f t="shared" si="2"/>
        <v>0</v>
      </c>
      <c r="N23" s="156"/>
    </row>
    <row r="24" spans="1:14">
      <c r="A24" s="13" t="s">
        <v>111</v>
      </c>
      <c r="B24" s="13" t="s">
        <v>154</v>
      </c>
      <c r="C24" s="174" t="s">
        <v>155</v>
      </c>
      <c r="D24" s="6">
        <v>2025</v>
      </c>
      <c r="E24" s="15" t="s">
        <v>3</v>
      </c>
      <c r="F24" s="22" t="s">
        <v>4</v>
      </c>
      <c r="G24" s="17">
        <v>500</v>
      </c>
      <c r="H24" s="18"/>
      <c r="I24" s="159">
        <f t="shared" si="0"/>
        <v>500</v>
      </c>
      <c r="J24" s="12">
        <f t="shared" si="1"/>
        <v>0</v>
      </c>
      <c r="L24" s="133">
        <f t="shared" si="3"/>
        <v>500</v>
      </c>
      <c r="M24" s="134">
        <f t="shared" si="2"/>
        <v>0</v>
      </c>
      <c r="N24" s="156"/>
    </row>
    <row r="25" spans="1:14" ht="36.75">
      <c r="A25" s="26" t="s">
        <v>111</v>
      </c>
      <c r="B25" s="26" t="s">
        <v>157</v>
      </c>
      <c r="C25" s="177" t="s">
        <v>158</v>
      </c>
      <c r="D25" s="6">
        <v>2025</v>
      </c>
      <c r="E25" s="21" t="s">
        <v>113</v>
      </c>
      <c r="F25" s="16" t="s">
        <v>4</v>
      </c>
      <c r="G25" s="23">
        <v>367</v>
      </c>
      <c r="H25" s="18"/>
      <c r="I25" s="159">
        <f t="shared" si="0"/>
        <v>367</v>
      </c>
      <c r="J25" s="12">
        <f t="shared" si="1"/>
        <v>367</v>
      </c>
      <c r="L25" s="133">
        <f t="shared" si="3"/>
        <v>367</v>
      </c>
      <c r="M25" s="134">
        <f t="shared" si="2"/>
        <v>367</v>
      </c>
      <c r="N25" s="156"/>
    </row>
    <row r="26" spans="1:14" ht="36.75" hidden="1">
      <c r="A26" s="13" t="s">
        <v>111</v>
      </c>
      <c r="B26" s="13" t="s">
        <v>157</v>
      </c>
      <c r="C26" s="174" t="s">
        <v>158</v>
      </c>
      <c r="D26" s="6">
        <v>2026</v>
      </c>
      <c r="E26" s="15" t="s">
        <v>113</v>
      </c>
      <c r="F26" s="27" t="s">
        <v>4</v>
      </c>
      <c r="G26" s="17">
        <v>367</v>
      </c>
      <c r="H26" s="18"/>
      <c r="I26" s="159">
        <f t="shared" si="0"/>
        <v>367</v>
      </c>
      <c r="J26" s="12">
        <f t="shared" si="1"/>
        <v>367</v>
      </c>
      <c r="L26" s="133">
        <f t="shared" si="3"/>
        <v>0</v>
      </c>
      <c r="M26" s="134">
        <f t="shared" si="2"/>
        <v>0</v>
      </c>
      <c r="N26" s="156"/>
    </row>
    <row r="27" spans="1:14" ht="36.75" hidden="1">
      <c r="A27" s="26" t="s">
        <v>111</v>
      </c>
      <c r="B27" s="26" t="s">
        <v>157</v>
      </c>
      <c r="C27" s="177" t="s">
        <v>158</v>
      </c>
      <c r="D27" s="6">
        <v>2027</v>
      </c>
      <c r="E27" s="21" t="s">
        <v>113</v>
      </c>
      <c r="F27" s="153" t="s">
        <v>4</v>
      </c>
      <c r="G27" s="26">
        <v>367</v>
      </c>
      <c r="H27" s="18"/>
      <c r="I27" s="159">
        <f t="shared" si="0"/>
        <v>367</v>
      </c>
      <c r="J27" s="12">
        <f t="shared" si="1"/>
        <v>367</v>
      </c>
      <c r="L27" s="133">
        <f t="shared" si="3"/>
        <v>0</v>
      </c>
      <c r="M27" s="134">
        <f t="shared" si="2"/>
        <v>0</v>
      </c>
      <c r="N27" s="156"/>
    </row>
    <row r="28" spans="1:14" ht="24.75">
      <c r="A28" s="151" t="s">
        <v>111</v>
      </c>
      <c r="B28" s="151" t="s">
        <v>159</v>
      </c>
      <c r="C28" s="178" t="s">
        <v>160</v>
      </c>
      <c r="D28" s="6">
        <v>2025</v>
      </c>
      <c r="E28" s="15" t="s">
        <v>113</v>
      </c>
      <c r="F28" s="153" t="s">
        <v>4</v>
      </c>
      <c r="G28" s="154">
        <v>500</v>
      </c>
      <c r="H28" s="18"/>
      <c r="I28" s="159">
        <f t="shared" si="0"/>
        <v>500</v>
      </c>
      <c r="J28" s="12">
        <f t="shared" si="1"/>
        <v>500</v>
      </c>
      <c r="L28" s="133">
        <f t="shared" si="3"/>
        <v>500</v>
      </c>
      <c r="M28" s="134">
        <f t="shared" si="2"/>
        <v>500</v>
      </c>
      <c r="N28" s="156"/>
    </row>
    <row r="29" spans="1:14" ht="24.75">
      <c r="A29" s="26" t="s">
        <v>111</v>
      </c>
      <c r="B29" s="26" t="s">
        <v>202</v>
      </c>
      <c r="C29" s="177" t="s">
        <v>203</v>
      </c>
      <c r="D29" s="6">
        <v>2025</v>
      </c>
      <c r="E29" s="21" t="s">
        <v>113</v>
      </c>
      <c r="F29" s="153" t="s">
        <v>4</v>
      </c>
      <c r="G29" s="26">
        <v>751</v>
      </c>
      <c r="H29" s="18"/>
      <c r="I29" s="159">
        <f t="shared" si="0"/>
        <v>751</v>
      </c>
      <c r="J29" s="12">
        <f t="shared" si="1"/>
        <v>751</v>
      </c>
      <c r="L29" s="133">
        <f t="shared" si="3"/>
        <v>751</v>
      </c>
      <c r="M29" s="134">
        <f t="shared" si="2"/>
        <v>751</v>
      </c>
      <c r="N29" s="156"/>
    </row>
    <row r="30" spans="1:14" ht="24.75">
      <c r="A30" s="161" t="s">
        <v>65</v>
      </c>
      <c r="B30" s="162" t="s">
        <v>202</v>
      </c>
      <c r="C30" s="179" t="s">
        <v>203</v>
      </c>
      <c r="D30" s="6">
        <v>2025</v>
      </c>
      <c r="E30" s="15" t="s">
        <v>113</v>
      </c>
      <c r="F30" s="153" t="s">
        <v>4</v>
      </c>
      <c r="G30" s="162">
        <v>499</v>
      </c>
      <c r="H30" s="18"/>
      <c r="I30" s="159">
        <v>499</v>
      </c>
      <c r="J30" s="12">
        <v>499</v>
      </c>
      <c r="L30" s="133">
        <v>499</v>
      </c>
      <c r="M30" s="134">
        <v>499</v>
      </c>
      <c r="N30" s="156"/>
    </row>
    <row r="31" spans="1:14">
      <c r="A31" s="26" t="s">
        <v>65</v>
      </c>
      <c r="B31" s="26" t="s">
        <v>161</v>
      </c>
      <c r="C31" s="26" t="s">
        <v>162</v>
      </c>
      <c r="D31" s="6">
        <v>2025</v>
      </c>
      <c r="E31" s="21" t="s">
        <v>113</v>
      </c>
      <c r="F31" s="153" t="s">
        <v>4</v>
      </c>
      <c r="G31" s="26">
        <v>260</v>
      </c>
      <c r="H31" s="18"/>
      <c r="I31" s="159">
        <f t="shared" si="0"/>
        <v>260</v>
      </c>
      <c r="J31" s="12">
        <f t="shared" si="1"/>
        <v>260</v>
      </c>
      <c r="L31" s="133">
        <f t="shared" si="3"/>
        <v>260</v>
      </c>
      <c r="M31" s="134">
        <f t="shared" si="2"/>
        <v>260</v>
      </c>
      <c r="N31" s="156"/>
    </row>
    <row r="32" spans="1:14">
      <c r="A32" s="161" t="s">
        <v>65</v>
      </c>
      <c r="B32" s="162" t="s">
        <v>161</v>
      </c>
      <c r="C32" s="179" t="s">
        <v>163</v>
      </c>
      <c r="D32" s="6">
        <v>2025</v>
      </c>
      <c r="E32" s="15" t="s">
        <v>113</v>
      </c>
      <c r="F32" s="153" t="s">
        <v>4</v>
      </c>
      <c r="G32" s="162">
        <v>500</v>
      </c>
      <c r="H32" s="18"/>
      <c r="I32" s="159">
        <f t="shared" si="0"/>
        <v>500</v>
      </c>
      <c r="J32" s="12">
        <f t="shared" si="1"/>
        <v>500</v>
      </c>
      <c r="L32" s="133">
        <f t="shared" si="3"/>
        <v>500</v>
      </c>
      <c r="M32" s="134">
        <f t="shared" si="2"/>
        <v>500</v>
      </c>
      <c r="N32" s="156"/>
    </row>
    <row r="33" spans="1:14">
      <c r="A33" s="26" t="s">
        <v>65</v>
      </c>
      <c r="B33" s="152" t="s">
        <v>161</v>
      </c>
      <c r="C33" s="180" t="s">
        <v>164</v>
      </c>
      <c r="D33" s="6">
        <v>2025</v>
      </c>
      <c r="E33" s="21" t="s">
        <v>113</v>
      </c>
      <c r="F33" s="153" t="s">
        <v>4</v>
      </c>
      <c r="G33" s="152">
        <v>100</v>
      </c>
      <c r="H33" s="18"/>
      <c r="I33" s="159">
        <f t="shared" si="0"/>
        <v>100</v>
      </c>
      <c r="J33" s="12">
        <f t="shared" si="1"/>
        <v>100</v>
      </c>
      <c r="L33" s="133">
        <f t="shared" si="3"/>
        <v>100</v>
      </c>
      <c r="M33" s="134">
        <f t="shared" si="2"/>
        <v>100</v>
      </c>
      <c r="N33" s="156"/>
    </row>
    <row r="34" spans="1:14">
      <c r="A34" s="161" t="s">
        <v>65</v>
      </c>
      <c r="B34" s="162" t="s">
        <v>161</v>
      </c>
      <c r="C34" s="179" t="s">
        <v>165</v>
      </c>
      <c r="D34" s="6">
        <v>2025</v>
      </c>
      <c r="E34" s="15" t="s">
        <v>113</v>
      </c>
      <c r="F34" s="153" t="s">
        <v>4</v>
      </c>
      <c r="G34" s="162">
        <v>150</v>
      </c>
      <c r="H34" s="18"/>
      <c r="I34" s="159">
        <f t="shared" si="0"/>
        <v>150</v>
      </c>
      <c r="J34" s="12">
        <f t="shared" si="1"/>
        <v>150</v>
      </c>
      <c r="L34" s="133">
        <f t="shared" si="3"/>
        <v>150</v>
      </c>
      <c r="M34" s="134">
        <f t="shared" si="2"/>
        <v>150</v>
      </c>
      <c r="N34" s="156"/>
    </row>
    <row r="35" spans="1:14">
      <c r="A35" s="26" t="s">
        <v>65</v>
      </c>
      <c r="B35" s="152" t="s">
        <v>161</v>
      </c>
      <c r="C35" s="180" t="s">
        <v>166</v>
      </c>
      <c r="D35" s="6">
        <v>2025</v>
      </c>
      <c r="E35" s="21" t="s">
        <v>113</v>
      </c>
      <c r="F35" s="153" t="s">
        <v>4</v>
      </c>
      <c r="G35" s="152">
        <v>45</v>
      </c>
      <c r="H35" s="18"/>
      <c r="I35" s="159">
        <f t="shared" si="0"/>
        <v>45</v>
      </c>
      <c r="J35" s="12">
        <f t="shared" si="1"/>
        <v>45</v>
      </c>
      <c r="L35" s="133">
        <f t="shared" si="3"/>
        <v>45</v>
      </c>
      <c r="M35" s="134">
        <f t="shared" si="2"/>
        <v>45</v>
      </c>
      <c r="N35" s="156"/>
    </row>
    <row r="36" spans="1:14">
      <c r="A36" s="161" t="s">
        <v>65</v>
      </c>
      <c r="B36" s="162" t="s">
        <v>161</v>
      </c>
      <c r="C36" s="179" t="s">
        <v>167</v>
      </c>
      <c r="D36" s="6">
        <v>2025</v>
      </c>
      <c r="E36" s="15" t="s">
        <v>113</v>
      </c>
      <c r="F36" s="153" t="s">
        <v>4</v>
      </c>
      <c r="G36" s="162">
        <v>100</v>
      </c>
      <c r="H36" s="18"/>
      <c r="I36" s="159">
        <f t="shared" si="0"/>
        <v>100</v>
      </c>
      <c r="J36" s="12">
        <f t="shared" si="1"/>
        <v>100</v>
      </c>
      <c r="L36" s="133">
        <f t="shared" si="3"/>
        <v>100</v>
      </c>
      <c r="M36" s="134">
        <f t="shared" si="2"/>
        <v>100</v>
      </c>
      <c r="N36" s="156"/>
    </row>
    <row r="37" spans="1:14">
      <c r="A37" s="26" t="s">
        <v>65</v>
      </c>
      <c r="B37" s="152" t="s">
        <v>161</v>
      </c>
      <c r="C37" s="180" t="s">
        <v>168</v>
      </c>
      <c r="D37" s="6">
        <v>2025</v>
      </c>
      <c r="E37" s="21" t="s">
        <v>113</v>
      </c>
      <c r="F37" s="153" t="s">
        <v>4</v>
      </c>
      <c r="G37" s="152">
        <v>150</v>
      </c>
      <c r="H37" s="18"/>
      <c r="I37" s="159">
        <f t="shared" si="0"/>
        <v>150</v>
      </c>
      <c r="J37" s="12">
        <f t="shared" si="1"/>
        <v>150</v>
      </c>
      <c r="L37" s="133">
        <f t="shared" si="3"/>
        <v>150</v>
      </c>
      <c r="M37" s="134">
        <f t="shared" si="2"/>
        <v>150</v>
      </c>
      <c r="N37" s="156"/>
    </row>
    <row r="38" spans="1:14">
      <c r="A38" s="161" t="s">
        <v>65</v>
      </c>
      <c r="B38" s="162" t="s">
        <v>161</v>
      </c>
      <c r="C38" s="179" t="s">
        <v>169</v>
      </c>
      <c r="D38" s="6">
        <v>2025</v>
      </c>
      <c r="E38" s="15" t="s">
        <v>113</v>
      </c>
      <c r="F38" s="153" t="s">
        <v>4</v>
      </c>
      <c r="G38" s="162">
        <v>95</v>
      </c>
      <c r="H38" s="18"/>
      <c r="I38" s="159">
        <f t="shared" si="0"/>
        <v>95</v>
      </c>
      <c r="J38" s="12">
        <f t="shared" si="1"/>
        <v>95</v>
      </c>
      <c r="L38" s="133">
        <f t="shared" si="3"/>
        <v>95</v>
      </c>
      <c r="M38" s="134">
        <f t="shared" si="2"/>
        <v>95</v>
      </c>
      <c r="N38" s="156"/>
    </row>
    <row r="39" spans="1:14">
      <c r="A39" s="26" t="s">
        <v>65</v>
      </c>
      <c r="B39" s="152" t="s">
        <v>161</v>
      </c>
      <c r="C39" s="180" t="s">
        <v>170</v>
      </c>
      <c r="D39" s="6">
        <v>2025</v>
      </c>
      <c r="E39" s="21" t="s">
        <v>113</v>
      </c>
      <c r="F39" s="153" t="s">
        <v>4</v>
      </c>
      <c r="G39" s="152">
        <v>100</v>
      </c>
      <c r="H39" s="18"/>
      <c r="I39" s="159">
        <f t="shared" si="0"/>
        <v>100</v>
      </c>
      <c r="J39" s="12">
        <f t="shared" si="1"/>
        <v>100</v>
      </c>
      <c r="L39" s="133">
        <f t="shared" si="3"/>
        <v>100</v>
      </c>
      <c r="M39" s="134">
        <f t="shared" si="2"/>
        <v>100</v>
      </c>
      <c r="N39" s="156"/>
    </row>
    <row r="40" spans="1:14">
      <c r="A40" s="161" t="s">
        <v>171</v>
      </c>
      <c r="B40" s="162" t="s">
        <v>172</v>
      </c>
      <c r="C40" s="179" t="s">
        <v>173</v>
      </c>
      <c r="D40" s="6">
        <v>2025</v>
      </c>
      <c r="E40" s="15" t="s">
        <v>113</v>
      </c>
      <c r="F40" s="153" t="s">
        <v>4</v>
      </c>
      <c r="G40" s="162">
        <v>150</v>
      </c>
      <c r="H40" s="18"/>
      <c r="I40" s="159">
        <f t="shared" si="0"/>
        <v>150</v>
      </c>
      <c r="J40" s="12">
        <f t="shared" si="1"/>
        <v>150</v>
      </c>
      <c r="L40" s="133">
        <f t="shared" si="3"/>
        <v>150</v>
      </c>
      <c r="M40" s="134">
        <f t="shared" si="2"/>
        <v>150</v>
      </c>
      <c r="N40" s="156"/>
    </row>
    <row r="41" spans="1:14">
      <c r="A41" s="26" t="s">
        <v>171</v>
      </c>
      <c r="B41" s="152" t="s">
        <v>174</v>
      </c>
      <c r="C41" s="180" t="s">
        <v>173</v>
      </c>
      <c r="D41" s="6">
        <v>2025</v>
      </c>
      <c r="E41" s="21" t="s">
        <v>113</v>
      </c>
      <c r="F41" s="153" t="s">
        <v>4</v>
      </c>
      <c r="G41" s="152">
        <v>100</v>
      </c>
      <c r="H41" s="18"/>
      <c r="I41" s="159">
        <f t="shared" si="0"/>
        <v>100</v>
      </c>
      <c r="J41" s="12">
        <f t="shared" si="1"/>
        <v>100</v>
      </c>
      <c r="L41" s="133">
        <f t="shared" si="3"/>
        <v>100</v>
      </c>
      <c r="M41" s="134">
        <f t="shared" si="2"/>
        <v>100</v>
      </c>
      <c r="N41" s="156"/>
    </row>
    <row r="42" spans="1:14">
      <c r="A42" s="161" t="s">
        <v>171</v>
      </c>
      <c r="B42" s="162" t="s">
        <v>175</v>
      </c>
      <c r="C42" s="179" t="s">
        <v>173</v>
      </c>
      <c r="D42" s="6">
        <v>2025</v>
      </c>
      <c r="E42" s="15" t="s">
        <v>113</v>
      </c>
      <c r="F42" s="153" t="s">
        <v>4</v>
      </c>
      <c r="G42" s="162">
        <v>100</v>
      </c>
      <c r="H42" s="18"/>
      <c r="I42" s="159">
        <f t="shared" si="0"/>
        <v>100</v>
      </c>
      <c r="J42" s="12">
        <f t="shared" si="1"/>
        <v>100</v>
      </c>
      <c r="L42" s="133">
        <f t="shared" si="3"/>
        <v>100</v>
      </c>
      <c r="M42" s="134">
        <f t="shared" si="2"/>
        <v>100</v>
      </c>
      <c r="N42" s="156"/>
    </row>
    <row r="43" spans="1:14">
      <c r="A43" s="26" t="s">
        <v>171</v>
      </c>
      <c r="B43" s="152" t="s">
        <v>176</v>
      </c>
      <c r="C43" s="180" t="s">
        <v>173</v>
      </c>
      <c r="D43" s="6">
        <v>2025</v>
      </c>
      <c r="E43" s="21" t="s">
        <v>113</v>
      </c>
      <c r="F43" s="153" t="s">
        <v>4</v>
      </c>
      <c r="G43" s="152">
        <v>100</v>
      </c>
      <c r="H43" s="18"/>
      <c r="I43" s="159">
        <f t="shared" si="0"/>
        <v>100</v>
      </c>
      <c r="J43" s="12">
        <f t="shared" si="1"/>
        <v>100</v>
      </c>
      <c r="L43" s="133">
        <f t="shared" si="3"/>
        <v>100</v>
      </c>
      <c r="M43" s="134">
        <f t="shared" si="2"/>
        <v>100</v>
      </c>
      <c r="N43" s="156"/>
    </row>
    <row r="44" spans="1:14">
      <c r="A44" s="161" t="s">
        <v>171</v>
      </c>
      <c r="B44" s="162" t="s">
        <v>177</v>
      </c>
      <c r="C44" s="179" t="s">
        <v>178</v>
      </c>
      <c r="D44" s="6">
        <v>2025</v>
      </c>
      <c r="E44" s="15" t="s">
        <v>113</v>
      </c>
      <c r="F44" s="153" t="s">
        <v>4</v>
      </c>
      <c r="G44" s="162">
        <v>50</v>
      </c>
      <c r="H44" s="18"/>
      <c r="I44" s="159">
        <f t="shared" si="0"/>
        <v>50</v>
      </c>
      <c r="J44" s="12">
        <f t="shared" si="1"/>
        <v>50</v>
      </c>
      <c r="L44" s="133">
        <f t="shared" si="3"/>
        <v>50</v>
      </c>
      <c r="M44" s="134">
        <f t="shared" si="2"/>
        <v>50</v>
      </c>
      <c r="N44" s="156"/>
    </row>
    <row r="45" spans="1:14">
      <c r="A45" s="26" t="s">
        <v>171</v>
      </c>
      <c r="B45" s="152" t="s">
        <v>179</v>
      </c>
      <c r="C45" s="180" t="s">
        <v>178</v>
      </c>
      <c r="D45" s="6">
        <v>2025</v>
      </c>
      <c r="E45" s="21" t="s">
        <v>113</v>
      </c>
      <c r="F45" s="153" t="s">
        <v>4</v>
      </c>
      <c r="G45" s="152">
        <v>50</v>
      </c>
      <c r="H45" s="18"/>
      <c r="I45" s="159">
        <f t="shared" si="0"/>
        <v>50</v>
      </c>
      <c r="J45" s="12">
        <f t="shared" si="1"/>
        <v>50</v>
      </c>
      <c r="L45" s="133">
        <f t="shared" si="3"/>
        <v>50</v>
      </c>
      <c r="M45" s="134">
        <f t="shared" si="2"/>
        <v>50</v>
      </c>
      <c r="N45" s="156"/>
    </row>
    <row r="46" spans="1:14">
      <c r="A46" s="161" t="s">
        <v>171</v>
      </c>
      <c r="B46" s="162" t="s">
        <v>180</v>
      </c>
      <c r="C46" s="179" t="s">
        <v>178</v>
      </c>
      <c r="D46" s="6">
        <v>2025</v>
      </c>
      <c r="E46" s="15" t="s">
        <v>113</v>
      </c>
      <c r="F46" s="153" t="s">
        <v>4</v>
      </c>
      <c r="G46" s="162">
        <v>50</v>
      </c>
      <c r="H46" s="18"/>
      <c r="I46" s="159">
        <f t="shared" si="0"/>
        <v>50</v>
      </c>
      <c r="J46" s="12">
        <f t="shared" si="1"/>
        <v>50</v>
      </c>
      <c r="L46" s="133">
        <f t="shared" si="3"/>
        <v>50</v>
      </c>
      <c r="M46" s="134">
        <f t="shared" si="2"/>
        <v>50</v>
      </c>
      <c r="N46" s="156"/>
    </row>
    <row r="47" spans="1:14">
      <c r="A47" s="26" t="s">
        <v>171</v>
      </c>
      <c r="B47" s="152" t="s">
        <v>181</v>
      </c>
      <c r="C47" s="180" t="s">
        <v>178</v>
      </c>
      <c r="D47" s="6">
        <v>2025</v>
      </c>
      <c r="E47" s="21" t="s">
        <v>113</v>
      </c>
      <c r="F47" s="153" t="s">
        <v>4</v>
      </c>
      <c r="G47" s="152">
        <v>50</v>
      </c>
      <c r="H47" s="18"/>
      <c r="I47" s="159">
        <f t="shared" si="0"/>
        <v>50</v>
      </c>
      <c r="J47" s="12">
        <f t="shared" si="1"/>
        <v>50</v>
      </c>
      <c r="L47" s="133">
        <f t="shared" si="3"/>
        <v>50</v>
      </c>
      <c r="M47" s="134">
        <f t="shared" si="2"/>
        <v>50</v>
      </c>
      <c r="N47" s="156"/>
    </row>
    <row r="48" spans="1:14">
      <c r="A48" s="161" t="s">
        <v>171</v>
      </c>
      <c r="B48" s="162" t="s">
        <v>182</v>
      </c>
      <c r="C48" s="179" t="s">
        <v>183</v>
      </c>
      <c r="D48" s="6">
        <v>2025</v>
      </c>
      <c r="E48" s="15" t="s">
        <v>113</v>
      </c>
      <c r="F48" s="153" t="s">
        <v>4</v>
      </c>
      <c r="G48" s="162">
        <v>150</v>
      </c>
      <c r="H48" s="18"/>
      <c r="I48" s="159">
        <f t="shared" si="0"/>
        <v>150</v>
      </c>
      <c r="J48" s="12">
        <f t="shared" si="1"/>
        <v>150</v>
      </c>
      <c r="L48" s="133">
        <f t="shared" si="3"/>
        <v>150</v>
      </c>
      <c r="M48" s="134">
        <f t="shared" si="2"/>
        <v>150</v>
      </c>
      <c r="N48" s="156"/>
    </row>
    <row r="49" spans="1:14">
      <c r="A49" s="26" t="s">
        <v>171</v>
      </c>
      <c r="B49" s="152" t="s">
        <v>182</v>
      </c>
      <c r="C49" s="180" t="s">
        <v>184</v>
      </c>
      <c r="D49" s="6">
        <v>2025</v>
      </c>
      <c r="E49" s="21" t="s">
        <v>113</v>
      </c>
      <c r="F49" s="153" t="s">
        <v>4</v>
      </c>
      <c r="G49" s="152">
        <v>500</v>
      </c>
      <c r="H49" s="18"/>
      <c r="I49" s="159">
        <f t="shared" si="0"/>
        <v>500</v>
      </c>
      <c r="J49" s="12">
        <f t="shared" si="1"/>
        <v>500</v>
      </c>
      <c r="L49" s="133">
        <f t="shared" si="3"/>
        <v>500</v>
      </c>
      <c r="M49" s="134">
        <f t="shared" si="2"/>
        <v>500</v>
      </c>
      <c r="N49" s="156"/>
    </row>
    <row r="50" spans="1:14">
      <c r="A50" s="161" t="s">
        <v>171</v>
      </c>
      <c r="B50" s="162" t="s">
        <v>182</v>
      </c>
      <c r="C50" s="162" t="s">
        <v>185</v>
      </c>
      <c r="D50" s="6">
        <v>2025</v>
      </c>
      <c r="E50" s="15" t="s">
        <v>113</v>
      </c>
      <c r="F50" s="153" t="s">
        <v>4</v>
      </c>
      <c r="G50" s="162">
        <v>150</v>
      </c>
      <c r="H50" s="18"/>
      <c r="I50" s="159">
        <f t="shared" si="0"/>
        <v>150</v>
      </c>
      <c r="J50" s="12">
        <f t="shared" si="1"/>
        <v>150</v>
      </c>
      <c r="L50" s="133">
        <f t="shared" si="3"/>
        <v>150</v>
      </c>
      <c r="M50" s="134">
        <f t="shared" si="2"/>
        <v>150</v>
      </c>
      <c r="N50" s="156"/>
    </row>
    <row r="51" spans="1:14">
      <c r="A51" s="26" t="s">
        <v>171</v>
      </c>
      <c r="B51" s="152" t="s">
        <v>182</v>
      </c>
      <c r="C51" s="180" t="s">
        <v>186</v>
      </c>
      <c r="D51" s="6">
        <v>2025</v>
      </c>
      <c r="E51" s="21" t="s">
        <v>113</v>
      </c>
      <c r="F51" s="153" t="s">
        <v>4</v>
      </c>
      <c r="G51" s="152">
        <v>50</v>
      </c>
      <c r="H51" s="18"/>
      <c r="I51" s="159">
        <f t="shared" si="0"/>
        <v>50</v>
      </c>
      <c r="J51" s="12">
        <f t="shared" si="1"/>
        <v>50</v>
      </c>
      <c r="L51" s="133">
        <f t="shared" si="3"/>
        <v>50</v>
      </c>
      <c r="M51" s="134">
        <f t="shared" si="2"/>
        <v>50</v>
      </c>
      <c r="N51" s="156"/>
    </row>
    <row r="52" spans="1:14">
      <c r="A52" s="161" t="s">
        <v>171</v>
      </c>
      <c r="B52" s="162" t="s">
        <v>187</v>
      </c>
      <c r="C52" s="179" t="s">
        <v>188</v>
      </c>
      <c r="D52" s="6">
        <v>2025</v>
      </c>
      <c r="E52" s="15" t="s">
        <v>113</v>
      </c>
      <c r="F52" s="153" t="s">
        <v>4</v>
      </c>
      <c r="G52" s="162">
        <v>100</v>
      </c>
      <c r="H52" s="18"/>
      <c r="I52" s="159">
        <f t="shared" si="0"/>
        <v>100</v>
      </c>
      <c r="J52" s="12">
        <f t="shared" si="1"/>
        <v>100</v>
      </c>
      <c r="L52" s="133">
        <f t="shared" si="3"/>
        <v>100</v>
      </c>
      <c r="M52" s="134">
        <f t="shared" si="2"/>
        <v>100</v>
      </c>
      <c r="N52" s="156"/>
    </row>
    <row r="53" spans="1:14">
      <c r="A53" s="26" t="s">
        <v>171</v>
      </c>
      <c r="B53" s="152" t="s">
        <v>187</v>
      </c>
      <c r="C53" s="180" t="s">
        <v>189</v>
      </c>
      <c r="D53" s="6">
        <v>2025</v>
      </c>
      <c r="E53" s="21" t="s">
        <v>113</v>
      </c>
      <c r="F53" s="153" t="s">
        <v>4</v>
      </c>
      <c r="G53" s="152">
        <v>150</v>
      </c>
      <c r="H53" s="18"/>
      <c r="I53" s="159">
        <f t="shared" si="0"/>
        <v>150</v>
      </c>
      <c r="J53" s="12">
        <f t="shared" si="1"/>
        <v>150</v>
      </c>
      <c r="L53" s="133">
        <f t="shared" si="3"/>
        <v>150</v>
      </c>
      <c r="M53" s="134">
        <f t="shared" si="2"/>
        <v>150</v>
      </c>
      <c r="N53" s="156"/>
    </row>
    <row r="54" spans="1:14">
      <c r="A54" s="161" t="s">
        <v>171</v>
      </c>
      <c r="B54" s="162" t="s">
        <v>187</v>
      </c>
      <c r="C54" s="179" t="s">
        <v>190</v>
      </c>
      <c r="D54" s="6">
        <v>2025</v>
      </c>
      <c r="E54" s="15" t="s">
        <v>113</v>
      </c>
      <c r="F54" s="153" t="s">
        <v>4</v>
      </c>
      <c r="G54" s="162">
        <v>100</v>
      </c>
      <c r="H54" s="18"/>
      <c r="I54" s="159">
        <f t="shared" si="0"/>
        <v>100</v>
      </c>
      <c r="J54" s="12">
        <f t="shared" si="1"/>
        <v>100</v>
      </c>
      <c r="L54" s="133">
        <f t="shared" si="3"/>
        <v>100</v>
      </c>
      <c r="M54" s="134">
        <f t="shared" si="2"/>
        <v>100</v>
      </c>
      <c r="N54" s="156"/>
    </row>
    <row r="55" spans="1:14">
      <c r="A55" s="26" t="s">
        <v>171</v>
      </c>
      <c r="B55" s="152" t="s">
        <v>187</v>
      </c>
      <c r="C55" s="180" t="s">
        <v>191</v>
      </c>
      <c r="D55" s="6">
        <v>2025</v>
      </c>
      <c r="E55" s="21" t="s">
        <v>113</v>
      </c>
      <c r="F55" s="153" t="s">
        <v>4</v>
      </c>
      <c r="G55" s="152">
        <v>100</v>
      </c>
      <c r="H55" s="18"/>
      <c r="I55" s="159">
        <f t="shared" ref="I55:I63" si="4">IF(F55="JA",G55+H55,0)</f>
        <v>100</v>
      </c>
      <c r="J55" s="12">
        <f t="shared" ref="J55:J63" si="5">IF(E55="SKATT",I55,0)</f>
        <v>100</v>
      </c>
      <c r="L55" s="133">
        <f t="shared" ref="L55:L63" si="6">IF(D55=2025,I55,0)</f>
        <v>100</v>
      </c>
      <c r="M55" s="134">
        <f t="shared" ref="M55:M63" si="7">IF(D55=2025,J55,0)</f>
        <v>100</v>
      </c>
      <c r="N55" s="156"/>
    </row>
    <row r="56" spans="1:14">
      <c r="A56" s="161" t="s">
        <v>171</v>
      </c>
      <c r="B56" s="162" t="s">
        <v>99</v>
      </c>
      <c r="C56" s="179" t="s">
        <v>192</v>
      </c>
      <c r="D56" s="6">
        <v>2025</v>
      </c>
      <c r="E56" s="15" t="s">
        <v>113</v>
      </c>
      <c r="F56" s="153" t="s">
        <v>4</v>
      </c>
      <c r="G56" s="162">
        <v>60</v>
      </c>
      <c r="H56" s="18"/>
      <c r="I56" s="159">
        <f t="shared" si="4"/>
        <v>60</v>
      </c>
      <c r="J56" s="12">
        <f t="shared" si="5"/>
        <v>60</v>
      </c>
      <c r="L56" s="133">
        <f t="shared" si="6"/>
        <v>60</v>
      </c>
      <c r="M56" s="134">
        <f t="shared" si="7"/>
        <v>60</v>
      </c>
      <c r="N56" s="156"/>
    </row>
    <row r="57" spans="1:14">
      <c r="A57" s="26" t="s">
        <v>171</v>
      </c>
      <c r="B57" s="152" t="s">
        <v>100</v>
      </c>
      <c r="C57" s="180" t="s">
        <v>193</v>
      </c>
      <c r="D57" s="6">
        <v>2025</v>
      </c>
      <c r="E57" s="21" t="s">
        <v>113</v>
      </c>
      <c r="F57" s="153" t="s">
        <v>4</v>
      </c>
      <c r="G57" s="152">
        <v>450</v>
      </c>
      <c r="H57" s="18"/>
      <c r="I57" s="159">
        <f t="shared" si="4"/>
        <v>450</v>
      </c>
      <c r="J57" s="12">
        <f t="shared" si="5"/>
        <v>450</v>
      </c>
      <c r="L57" s="133">
        <f t="shared" si="6"/>
        <v>450</v>
      </c>
      <c r="M57" s="134">
        <f t="shared" si="7"/>
        <v>450</v>
      </c>
      <c r="N57" s="156"/>
    </row>
    <row r="58" spans="1:14" ht="24.75">
      <c r="A58" s="26" t="s">
        <v>171</v>
      </c>
      <c r="B58" s="152" t="s">
        <v>202</v>
      </c>
      <c r="C58" s="180" t="s">
        <v>203</v>
      </c>
      <c r="D58" s="6">
        <v>2025</v>
      </c>
      <c r="E58" s="21" t="s">
        <v>113</v>
      </c>
      <c r="F58" s="153" t="s">
        <v>4</v>
      </c>
      <c r="G58" s="185">
        <v>1014</v>
      </c>
      <c r="H58" s="18"/>
      <c r="I58" s="159">
        <v>1014</v>
      </c>
      <c r="J58" s="12">
        <v>1014</v>
      </c>
      <c r="L58" s="133">
        <v>1014</v>
      </c>
      <c r="M58" s="134">
        <v>1014</v>
      </c>
      <c r="N58" s="156"/>
    </row>
    <row r="59" spans="1:14" ht="24.75">
      <c r="A59" s="161" t="s">
        <v>55</v>
      </c>
      <c r="B59" s="162" t="s">
        <v>195</v>
      </c>
      <c r="C59" s="179" t="s">
        <v>196</v>
      </c>
      <c r="D59" s="6">
        <v>2025</v>
      </c>
      <c r="E59" s="15" t="s">
        <v>113</v>
      </c>
      <c r="F59" s="153" t="s">
        <v>4</v>
      </c>
      <c r="G59" s="162">
        <v>200</v>
      </c>
      <c r="H59" s="18"/>
      <c r="I59" s="159">
        <f t="shared" si="4"/>
        <v>200</v>
      </c>
      <c r="J59" s="12">
        <f t="shared" si="5"/>
        <v>200</v>
      </c>
      <c r="L59" s="133">
        <f t="shared" si="6"/>
        <v>200</v>
      </c>
      <c r="M59" s="134">
        <f t="shared" si="7"/>
        <v>200</v>
      </c>
      <c r="N59" s="156"/>
    </row>
    <row r="60" spans="1:14">
      <c r="A60" s="26" t="s">
        <v>55</v>
      </c>
      <c r="B60" s="152" t="s">
        <v>195</v>
      </c>
      <c r="C60" s="180" t="s">
        <v>197</v>
      </c>
      <c r="D60" s="6">
        <v>2025</v>
      </c>
      <c r="E60" s="21" t="s">
        <v>113</v>
      </c>
      <c r="F60" s="153" t="s">
        <v>4</v>
      </c>
      <c r="G60" s="152">
        <v>250</v>
      </c>
      <c r="H60" s="18"/>
      <c r="I60" s="159">
        <f t="shared" si="4"/>
        <v>250</v>
      </c>
      <c r="J60" s="12">
        <f t="shared" si="5"/>
        <v>250</v>
      </c>
      <c r="L60" s="133">
        <f t="shared" si="6"/>
        <v>250</v>
      </c>
      <c r="M60" s="134">
        <f t="shared" si="7"/>
        <v>250</v>
      </c>
      <c r="N60" s="156"/>
    </row>
    <row r="61" spans="1:14">
      <c r="A61" s="161" t="s">
        <v>55</v>
      </c>
      <c r="B61" s="162" t="s">
        <v>195</v>
      </c>
      <c r="C61" s="162" t="s">
        <v>198</v>
      </c>
      <c r="D61" s="6">
        <v>2025</v>
      </c>
      <c r="E61" s="15" t="s">
        <v>113</v>
      </c>
      <c r="F61" s="153" t="s">
        <v>4</v>
      </c>
      <c r="G61" s="162">
        <v>200</v>
      </c>
      <c r="H61" s="18"/>
      <c r="I61" s="159">
        <f t="shared" si="4"/>
        <v>200</v>
      </c>
      <c r="J61" s="12">
        <f t="shared" si="5"/>
        <v>200</v>
      </c>
      <c r="L61" s="133">
        <f t="shared" si="6"/>
        <v>200</v>
      </c>
      <c r="M61" s="134">
        <f t="shared" si="7"/>
        <v>200</v>
      </c>
      <c r="N61" s="156"/>
    </row>
    <row r="62" spans="1:14">
      <c r="A62" s="26" t="s">
        <v>55</v>
      </c>
      <c r="B62" s="152" t="s">
        <v>195</v>
      </c>
      <c r="C62" s="152" t="s">
        <v>199</v>
      </c>
      <c r="D62" s="6">
        <v>2025</v>
      </c>
      <c r="E62" s="21" t="s">
        <v>113</v>
      </c>
      <c r="F62" s="153" t="s">
        <v>4</v>
      </c>
      <c r="G62" s="152">
        <v>200</v>
      </c>
      <c r="H62" s="18"/>
      <c r="I62" s="159">
        <f t="shared" si="4"/>
        <v>200</v>
      </c>
      <c r="J62" s="12">
        <f t="shared" si="5"/>
        <v>200</v>
      </c>
      <c r="L62" s="133">
        <f t="shared" si="6"/>
        <v>200</v>
      </c>
      <c r="M62" s="134">
        <f t="shared" si="7"/>
        <v>200</v>
      </c>
      <c r="N62" s="156"/>
    </row>
    <row r="63" spans="1:14">
      <c r="A63" s="161" t="s">
        <v>55</v>
      </c>
      <c r="B63" s="162" t="s">
        <v>195</v>
      </c>
      <c r="C63" s="162" t="s">
        <v>200</v>
      </c>
      <c r="D63" s="6">
        <v>2025</v>
      </c>
      <c r="E63" s="15" t="s">
        <v>113</v>
      </c>
      <c r="F63" s="153" t="s">
        <v>4</v>
      </c>
      <c r="G63" s="162">
        <v>150</v>
      </c>
      <c r="H63" s="18"/>
      <c r="I63" s="159">
        <f t="shared" si="4"/>
        <v>150</v>
      </c>
      <c r="J63" s="12">
        <f t="shared" si="5"/>
        <v>150</v>
      </c>
      <c r="L63" s="133">
        <f t="shared" si="6"/>
        <v>150</v>
      </c>
      <c r="M63" s="134">
        <f t="shared" si="7"/>
        <v>150</v>
      </c>
      <c r="N63" s="156"/>
    </row>
    <row r="64" spans="1:14" ht="15.75" thickBot="1">
      <c r="A64" s="26"/>
      <c r="B64" s="152"/>
      <c r="C64" s="180"/>
      <c r="D64" s="6"/>
      <c r="E64" s="21"/>
      <c r="F64" s="153"/>
      <c r="G64" s="152"/>
      <c r="H64" s="18"/>
      <c r="I64" s="159"/>
      <c r="J64" s="12"/>
      <c r="L64" s="133"/>
      <c r="M64" s="134"/>
      <c r="N64" s="156"/>
    </row>
    <row r="65" spans="1:14" ht="15.75" thickBot="1">
      <c r="A65" s="26" t="s">
        <v>6</v>
      </c>
      <c r="B65" s="28"/>
      <c r="C65" s="181"/>
      <c r="D65" s="28"/>
      <c r="E65" s="28"/>
      <c r="F65" s="28"/>
      <c r="G65" s="182"/>
      <c r="H65" s="29"/>
      <c r="I65" s="30">
        <f>SUM(I3:I63)</f>
        <v>51921</v>
      </c>
      <c r="J65" s="30">
        <f>SUM(J3:J63)</f>
        <v>21321</v>
      </c>
      <c r="L65" s="135">
        <f>SUM(L3:L63)</f>
        <v>43787</v>
      </c>
      <c r="M65" s="136">
        <f>SUM(M3:M63)</f>
        <v>18187</v>
      </c>
      <c r="N65" s="157"/>
    </row>
  </sheetData>
  <protectedRanges>
    <protectedRange algorithmName="SHA-512" hashValue="Bf/rD9/p8cpUjAMghXgl8X0XNrWQgbDahMXa5ZaR0iM//Fx3PVc0P+967Fhxt+ElgwhQ5Zs9V7C5ohzcRss4fw==" saltValue="PCkmZPTMZTdn579Nk59qJw==" spinCount="100000" sqref="F1:H1048576 N1:N1048576" name="Investiner"/>
    <protectedRange algorithmName="SHA-512" hashValue="i7CGiJYeB+ba3cC6ULNoam0idqYyiF+Nbq4ou2foCJ78QeE8brgHGHhYnU1whOn83GcUOQ/SFFRI2i1OyejPGQ==" saltValue="QwvfspyF7EtZn5NPPUzrLQ==" spinCount="100000" sqref="F1:F1048576 H1:H1048576 N1:N1048576" name="Område3"/>
    <protectedRange sqref="E3:F58 F59:F61 E62:F64" name="Område1_1"/>
    <protectedRange sqref="A62:D64 G3:G58 G62:G64 A3:D58" name="Område1"/>
    <protectedRange algorithmName="SHA-512" hashValue="AcsMtelhki7v9osz80ekvBzZj9S45dXWxB+VTXxIPPTrP927NIabemYz7vlKnA49vlKj2W/YJUb3Ub1Am9/zFw==" saltValue="+CSXgvFIkHkboYsfbhibnA==" spinCount="100000" sqref="F1:F1048576 H1:H1048576 N1:N1048576" name="Investering"/>
  </protectedRanges>
  <autoFilter ref="A2:J63" xr:uid="{00000000-0009-0000-0000-000004000000}">
    <filterColumn colId="3">
      <filters>
        <filter val="2025"/>
      </filters>
    </filterColumn>
  </autoFilter>
  <conditionalFormatting sqref="D3:D64">
    <cfRule type="cellIs" dxfId="5" priority="2" operator="equal">
      <formula>2025</formula>
    </cfRule>
    <cfRule type="cellIs" dxfId="4" priority="3" operator="equal">
      <formula>2024</formula>
    </cfRule>
    <cfRule type="cellIs" dxfId="3" priority="4" operator="equal">
      <formula>2023</formula>
    </cfRule>
    <cfRule type="cellIs" dxfId="2" priority="5" operator="equal">
      <formula>2022</formula>
    </cfRule>
    <cfRule type="cellIs" dxfId="1" priority="6" operator="equal">
      <formula>2021</formula>
    </cfRule>
  </conditionalFormatting>
  <conditionalFormatting sqref="F3:F64">
    <cfRule type="cellIs" dxfId="0" priority="1" operator="equal">
      <formula>"JA"</formula>
    </cfRule>
  </conditionalFormatting>
  <dataValidations count="1">
    <dataValidation type="list" allowBlank="1" showInputMessage="1" showErrorMessage="1" sqref="F3:F64" xr:uid="{00000000-0002-0000-0400-000000000000}">
      <formula1>"JA,NEJ"</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41"/>
  <sheetViews>
    <sheetView topLeftCell="A19" workbookViewId="0">
      <selection activeCell="H39" sqref="H39"/>
    </sheetView>
  </sheetViews>
  <sheetFormatPr defaultRowHeight="15"/>
  <sheetData>
    <row r="2" spans="1:3">
      <c r="A2" t="s">
        <v>46</v>
      </c>
    </row>
    <row r="6" spans="1:3">
      <c r="A6" t="s">
        <v>47</v>
      </c>
    </row>
    <row r="10" spans="1:3" ht="15.75" thickBot="1"/>
    <row r="11" spans="1:3" ht="23.25" thickBot="1">
      <c r="A11" t="s">
        <v>48</v>
      </c>
      <c r="B11" s="78" t="s">
        <v>21</v>
      </c>
      <c r="C11" s="77" t="s">
        <v>22</v>
      </c>
    </row>
    <row r="12" spans="1:3">
      <c r="B12" s="143" t="s">
        <v>4</v>
      </c>
      <c r="C12" s="145"/>
    </row>
    <row r="13" spans="1:3">
      <c r="B13" s="144" t="s">
        <v>4</v>
      </c>
      <c r="C13" s="145"/>
    </row>
    <row r="14" spans="1:3">
      <c r="B14" s="143" t="s">
        <v>4</v>
      </c>
      <c r="C14" s="145"/>
    </row>
    <row r="15" spans="1:3">
      <c r="B15" s="144" t="s">
        <v>25</v>
      </c>
      <c r="C15" s="145"/>
    </row>
    <row r="16" spans="1:3">
      <c r="B16" s="143" t="s">
        <v>4</v>
      </c>
      <c r="C16" s="145"/>
    </row>
    <row r="17" spans="1:6">
      <c r="B17" s="144" t="s">
        <v>4</v>
      </c>
      <c r="C17" s="145"/>
    </row>
    <row r="18" spans="1:6">
      <c r="B18" s="143" t="s">
        <v>25</v>
      </c>
      <c r="C18" s="145"/>
    </row>
    <row r="21" spans="1:6" ht="15.75" thickBot="1"/>
    <row r="22" spans="1:6" ht="15.75" thickBot="1">
      <c r="A22" t="s">
        <v>49</v>
      </c>
      <c r="C22" s="113" t="s">
        <v>26</v>
      </c>
      <c r="D22" s="114" t="s">
        <v>1</v>
      </c>
      <c r="E22" s="115" t="s">
        <v>27</v>
      </c>
      <c r="F22" s="116" t="s">
        <v>2</v>
      </c>
    </row>
    <row r="23" spans="1:6" ht="15.75" thickBot="1">
      <c r="C23" s="117">
        <v>23.4</v>
      </c>
      <c r="D23" s="146">
        <v>0</v>
      </c>
      <c r="E23" s="118">
        <v>23.4</v>
      </c>
      <c r="F23" s="119">
        <v>0</v>
      </c>
    </row>
    <row r="25" spans="1:6" ht="15.75" thickBot="1">
      <c r="C25" s="73" t="s">
        <v>28</v>
      </c>
    </row>
    <row r="26" spans="1:6" ht="15.75" thickBot="1">
      <c r="C26" s="147">
        <v>0</v>
      </c>
    </row>
    <row r="28" spans="1:6">
      <c r="C28" s="73" t="s">
        <v>29</v>
      </c>
    </row>
    <row r="29" spans="1:6">
      <c r="C29" s="148">
        <v>0.01</v>
      </c>
    </row>
    <row r="35" spans="1:6" ht="15.75" thickBot="1"/>
    <row r="36" spans="1:6" ht="15.75" thickBot="1">
      <c r="A36" t="s">
        <v>50</v>
      </c>
      <c r="C36" s="2"/>
      <c r="D36" s="2"/>
      <c r="E36" s="3" t="s">
        <v>0</v>
      </c>
      <c r="F36" s="3" t="s">
        <v>1</v>
      </c>
    </row>
    <row r="37" spans="1:6">
      <c r="C37" s="8" t="s">
        <v>3</v>
      </c>
      <c r="D37" s="8" t="s">
        <v>4</v>
      </c>
      <c r="E37" s="10">
        <v>3500</v>
      </c>
      <c r="F37" s="149"/>
    </row>
    <row r="38" spans="1:6">
      <c r="C38" s="15" t="s">
        <v>5</v>
      </c>
      <c r="D38" s="15" t="s">
        <v>4</v>
      </c>
      <c r="E38" s="17">
        <v>1500</v>
      </c>
      <c r="F38" s="150"/>
    </row>
    <row r="39" spans="1:6">
      <c r="C39" s="21" t="s">
        <v>3</v>
      </c>
      <c r="D39" s="21" t="s">
        <v>4</v>
      </c>
      <c r="E39" s="23">
        <v>3500</v>
      </c>
      <c r="F39" s="150"/>
    </row>
    <row r="40" spans="1:6">
      <c r="C40" s="15" t="s">
        <v>3</v>
      </c>
      <c r="D40" s="15" t="s">
        <v>4</v>
      </c>
      <c r="E40" s="24">
        <v>1000</v>
      </c>
      <c r="F40" s="150"/>
    </row>
    <row r="41" spans="1:6">
      <c r="C41" s="21" t="s">
        <v>3</v>
      </c>
      <c r="D41" s="21" t="s">
        <v>4</v>
      </c>
      <c r="E41" s="25">
        <v>2500</v>
      </c>
      <c r="F41" s="150"/>
    </row>
  </sheetData>
  <sheetProtection algorithmName="SHA-512" hashValue="6TbqsNbpdZF41w3OmdzvuAB1M9GS68cqH/tCfsSAxu1zPC1Z075TrPfqyvpd54VR4GVVqPnM5MJksflYl8SUIQ==" saltValue="lS92/qTa7PDbZTg5bXl18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9881ff6-5cfb-408d-bb4d-76e6b186a7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30CF80283E7A42A49DBC4A44480670" ma:contentTypeVersion="18" ma:contentTypeDescription="Skapa ett nytt dokument." ma:contentTypeScope="" ma:versionID="1dc1e059082ead9d2a053600bbf868f5">
  <xsd:schema xmlns:xsd="http://www.w3.org/2001/XMLSchema" xmlns:xs="http://www.w3.org/2001/XMLSchema" xmlns:p="http://schemas.microsoft.com/office/2006/metadata/properties" xmlns:ns3="99881ff6-5cfb-408d-bb4d-76e6b186a711" xmlns:ns4="d1e16207-e93b-441b-ac2a-63c7a07ff346" targetNamespace="http://schemas.microsoft.com/office/2006/metadata/properties" ma:root="true" ma:fieldsID="ccdfd65e4c021ee15bcc5720c6ee99de" ns3:_="" ns4:_="">
    <xsd:import namespace="99881ff6-5cfb-408d-bb4d-76e6b186a711"/>
    <xsd:import namespace="d1e16207-e93b-441b-ac2a-63c7a07ff34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81ff6-5cfb-408d-bb4d-76e6b186a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e16207-e93b-441b-ac2a-63c7a07ff346"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SharingHintHash" ma:index="19"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4A64A-EEAA-437B-BBFE-3C3B11BCF3A4}">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9881ff6-5cfb-408d-bb4d-76e6b186a711"/>
    <ds:schemaRef ds:uri="d1e16207-e93b-441b-ac2a-63c7a07ff346"/>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907B6939-C611-48B5-91D7-377E9F411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81ff6-5cfb-408d-bb4d-76e6b186a711"/>
    <ds:schemaRef ds:uri="d1e16207-e93b-441b-ac2a-63c7a07ff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CBCA87-17F5-4678-BCC3-731D498F8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Sammanställning</vt:lpstr>
      <vt:lpstr>Nämndsramar</vt:lpstr>
      <vt:lpstr>PRIO</vt:lpstr>
      <vt:lpstr>Finansiering</vt:lpstr>
      <vt:lpstr>Investeringar</vt:lpstr>
      <vt:lpstr>Instruktioner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Niklas Vilhelmsson;Andreas Eliasson</dc:creator>
  <cp:lastModifiedBy>Ulrika Österström</cp:lastModifiedBy>
  <cp:lastPrinted>2023-09-25T11:23:49Z</cp:lastPrinted>
  <dcterms:created xsi:type="dcterms:W3CDTF">2022-04-04T14:29:17Z</dcterms:created>
  <dcterms:modified xsi:type="dcterms:W3CDTF">2024-06-17T11:37:25Z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0x010100DF30CF80283E7A42A49DBC4A44480670</vt:lpwstr>
  </property>
</Properties>
</file>